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08.xml" ContentType="application/vnd.openxmlformats-officedocument.spreadsheetml.revisionLog+xml"/>
  <Override PartName="/xl/revisions/revisionLog229.xml" ContentType="application/vnd.openxmlformats-officedocument.spreadsheetml.revisionLog+xml"/>
  <Override PartName="/xl/revisions/revisionLog89.xml" ContentType="application/vnd.openxmlformats-officedocument.spreadsheetml.revisionLog+xml"/>
  <Override PartName="/xl/revisions/revisionLog107.xml" ContentType="application/vnd.openxmlformats-officedocument.spreadsheetml.revisionLog+xml"/>
  <Override PartName="/xl/revisions/revisionLog112.xml" ContentType="application/vnd.openxmlformats-officedocument.spreadsheetml.revisionLog+xml"/>
  <Override PartName="/xl/revisions/revisionLog24.xml" ContentType="application/vnd.openxmlformats-officedocument.spreadsheetml.revisionLog+xml"/>
  <Override PartName="/xl/revisions/revisionLog131.xml" ContentType="application/vnd.openxmlformats-officedocument.spreadsheetml.revisionLog+xml"/>
  <Override PartName="/xl/revisions/revisionLog254.xml" ContentType="application/vnd.openxmlformats-officedocument.spreadsheetml.revisionLog+xml"/>
  <Override PartName="/xl/revisions/revisionLog275.xml" ContentType="application/vnd.openxmlformats-officedocument.spreadsheetml.revisionLog+xml"/>
  <Override PartName="/xl/revisions/revisionLog296.xml" ContentType="application/vnd.openxmlformats-officedocument.spreadsheetml.revisionLog+xml"/>
  <Override PartName="/xl/revisions/revisionLog34.xml" ContentType="application/vnd.openxmlformats-officedocument.spreadsheetml.revisionLog+xml"/>
  <Override PartName="/xl/revisions/revisionLog156.xml" ContentType="application/vnd.openxmlformats-officedocument.spreadsheetml.revisionLog+xml"/>
  <Override PartName="/xl/revisions/revisionLog64.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219.xml" ContentType="application/vnd.openxmlformats-officedocument.spreadsheetml.revisionLog+xml"/>
  <Override PartName="/xl/revisions/revisionLog240.xml" ContentType="application/vnd.openxmlformats-officedocument.spreadsheetml.revisionLog+xml"/>
  <Override PartName="/xl/revisions/revisionLog97.xml" ContentType="application/vnd.openxmlformats-officedocument.spreadsheetml.revisionLog+xml"/>
  <Override PartName="/xl/revisions/revisionLog72.xml" ContentType="application/vnd.openxmlformats-officedocument.spreadsheetml.revisionLog+xml"/>
  <Override PartName="/xl/revisions/revisionLog9.xml" ContentType="application/vnd.openxmlformats-officedocument.spreadsheetml.revisionLog+xml"/>
  <Override PartName="/xl/revisions/revisionLog121.xml" ContentType="application/vnd.openxmlformats-officedocument.spreadsheetml.revisionLog+xml"/>
  <Override PartName="/xl/revisions/revisionLog244.xml" ContentType="application/vnd.openxmlformats-officedocument.spreadsheetml.revisionLog+xml"/>
  <Override PartName="/xl/revisions/revisionLog265.xml" ContentType="application/vnd.openxmlformats-officedocument.spreadsheetml.revisionLog+xml"/>
  <Override PartName="/xl/revisions/revisionLog286.xml" ContentType="application/vnd.openxmlformats-officedocument.spreadsheetml.revisionLog+xml"/>
  <Override PartName="/xl/revisions/revisionLog43.xml" ContentType="application/vnd.openxmlformats-officedocument.spreadsheetml.revisionLog+xml"/>
  <Override PartName="/xl/revisions/revisionLog146.xml" ContentType="application/vnd.openxmlformats-officedocument.spreadsheetml.revisionLog+xml"/>
  <Override PartName="/xl/revisions/revisionLog54.xml" ContentType="application/vnd.openxmlformats-officedocument.spreadsheetml.revisionLog+xml"/>
  <Override PartName="/xl/revisions/revisionLog132.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209.xml" ContentType="application/vnd.openxmlformats-officedocument.spreadsheetml.revisionLog+xml"/>
  <Override PartName="/xl/revisions/revisionLog230.xml" ContentType="application/vnd.openxmlformats-officedocument.spreadsheetml.revisionLog+xml"/>
  <Override PartName="/xl/revisions/revisionLog90.xml" ContentType="application/vnd.openxmlformats-officedocument.spreadsheetml.revisionLog+xml"/>
  <Override PartName="/xl/revisions/revisionLog108.xml" ContentType="application/vnd.openxmlformats-officedocument.spreadsheetml.revisionLog+xml"/>
  <Override PartName="/xl/revisions/revisionLog113.xml" ContentType="application/vnd.openxmlformats-officedocument.spreadsheetml.revisionLog+xml"/>
  <Override PartName="/xl/revisions/revisionLog82.xml" ContentType="application/vnd.openxmlformats-officedocument.spreadsheetml.revisionLog+xml"/>
  <Override PartName="/xl/revisions/revisionLog255.xml" ContentType="application/vnd.openxmlformats-officedocument.spreadsheetml.revisionLog+xml"/>
  <Override PartName="/xl/revisions/revisionLog276.xml" ContentType="application/vnd.openxmlformats-officedocument.spreadsheetml.revisionLog+xml"/>
  <Override PartName="/xl/revisions/revisionLog297.xml" ContentType="application/vnd.openxmlformats-officedocument.spreadsheetml.revisionLog+xml"/>
  <Override PartName="/xl/revisions/revisionLog35.xml" ContentType="application/vnd.openxmlformats-officedocument.spreadsheetml.revisionLog+xml"/>
  <Override PartName="/xl/revisions/revisionLog122.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199.xml" ContentType="application/vnd.openxmlformats-officedocument.spreadsheetml.revisionLog+xml"/>
  <Override PartName="/xl/revisions/revisionLog220.xml" ContentType="application/vnd.openxmlformats-officedocument.spreadsheetml.revisionLog+xml"/>
  <Override PartName="/xl/revisions/revisionLog241.xml" ContentType="application/vnd.openxmlformats-officedocument.spreadsheetml.revisionLog+xml"/>
  <Override PartName="/xl/revisions/revisionLog55.xml" ContentType="application/vnd.openxmlformats-officedocument.spreadsheetml.revisionLog+xml"/>
  <Override PartName="/xl/revisions/revisionLog98.xml" ContentType="application/vnd.openxmlformats-officedocument.spreadsheetml.revisionLog+xml"/>
  <Override PartName="/xl/revisions/revisionLog73.xml" ContentType="application/vnd.openxmlformats-officedocument.spreadsheetml.revisionLog+xml"/>
  <Override PartName="/xl/revisions/revisionLog245.xml" ContentType="application/vnd.openxmlformats-officedocument.spreadsheetml.revisionLog+xml"/>
  <Override PartName="/xl/revisions/revisionLog266.xml" ContentType="application/vnd.openxmlformats-officedocument.spreadsheetml.revisionLog+xml"/>
  <Override PartName="/xl/revisions/revisionLog10.xml" ContentType="application/vnd.openxmlformats-officedocument.spreadsheetml.revisionLog+xml"/>
  <Override PartName="/xl/revisions/revisionLog287.xml" ContentType="application/vnd.openxmlformats-officedocument.spreadsheetml.revisionLog+xml"/>
  <Override PartName="/xl/revisions/revisionLog44.xml" ContentType="application/vnd.openxmlformats-officedocument.spreadsheetml.revisionLog+xml"/>
  <Override PartName="/xl/revisions/revisionLog83.xml" ContentType="application/vnd.openxmlformats-officedocument.spreadsheetml.revisionLog+xml"/>
  <Override PartName="/xl/revisions/revisionLog133.xml" ContentType="application/vnd.openxmlformats-officedocument.spreadsheetml.revisionLog+xml"/>
  <Override PartName="/xl/revisions/revisionLog147.xml" ContentType="application/vnd.openxmlformats-officedocument.spreadsheetml.revisionLog+xml"/>
  <Override PartName="/xl/revisions/revisionLog168.xml" ContentType="application/vnd.openxmlformats-officedocument.spreadsheetml.revisionLog+xml"/>
  <Override PartName="/xl/revisions/revisionLog189.xml" ContentType="application/vnd.openxmlformats-officedocument.spreadsheetml.revisionLog+xml"/>
  <Override PartName="/xl/revisions/revisionLog210.xml" ContentType="application/vnd.openxmlformats-officedocument.spreadsheetml.revisionLog+xml"/>
  <Override PartName="/xl/revisions/revisionLog231.xml" ContentType="application/vnd.openxmlformats-officedocument.spreadsheetml.revisionLog+xml"/>
  <Override PartName="/xl/revisions/revisionLog48.xml" ContentType="application/vnd.openxmlformats-officedocument.spreadsheetml.revisionLog+xml"/>
  <Override PartName="/xl/revisions/revisionLog91.xml" ContentType="application/vnd.openxmlformats-officedocument.spreadsheetml.revisionLog+xml"/>
  <Override PartName="/xl/revisions/revisionLog109.xml" ContentType="application/vnd.openxmlformats-officedocument.spreadsheetml.revisionLog+xml"/>
  <Override PartName="/xl/revisions/revisionLog256.xml" ContentType="application/vnd.openxmlformats-officedocument.spreadsheetml.revisionLog+xml"/>
  <Override PartName="/xl/revisions/revisionLog114.xml" ContentType="application/vnd.openxmlformats-officedocument.spreadsheetml.revisionLog+xml"/>
  <Override PartName="/xl/revisions/revisionLog277.xml" ContentType="application/vnd.openxmlformats-officedocument.spreadsheetml.revisionLog+xml"/>
  <Override PartName="/xl/revisions/revisionLog298.xml" ContentType="application/vnd.openxmlformats-officedocument.spreadsheetml.revisionLog+xml"/>
  <Override PartName="/xl/revisions/revisionLog42.xml" ContentType="application/vnd.openxmlformats-officedocument.spreadsheetml.revisionLog+xml"/>
  <Override PartName="/xl/revisions/revisionLog14.xml" ContentType="application/vnd.openxmlformats-officedocument.spreadsheetml.revisionLog+xml"/>
  <Override PartName="/xl/revisions/revisionLog123.xml" ContentType="application/vnd.openxmlformats-officedocument.spreadsheetml.revisionLog+xml"/>
  <Override PartName="/xl/revisions/revisionLog158.xml" ContentType="application/vnd.openxmlformats-officedocument.spreadsheetml.revisionLog+xml"/>
  <Override PartName="/xl/revisions/revisionLog179.xml" ContentType="application/vnd.openxmlformats-officedocument.spreadsheetml.revisionLog+xml"/>
  <Override PartName="/xl/revisions/revisionLog200.xml" ContentType="application/vnd.openxmlformats-officedocument.spreadsheetml.revisionLog+xml"/>
  <Override PartName="/xl/revisions/revisionLog221.xml" ContentType="application/vnd.openxmlformats-officedocument.spreadsheetml.revisionLog+xml"/>
  <Override PartName="/xl/revisions/revisionLog45.xml" ContentType="application/vnd.openxmlformats-officedocument.spreadsheetml.revisionLog+xml"/>
  <Override PartName="/xl/revisions/revisionLog56.xml" ContentType="application/vnd.openxmlformats-officedocument.spreadsheetml.revisionLog+xml"/>
  <Override PartName="/xl/revisions/revisionLog99.xml" ContentType="application/vnd.openxmlformats-officedocument.spreadsheetml.revisionLog+xml"/>
  <Override PartName="/xl/revisions/revisionLog246.xml" ContentType="application/vnd.openxmlformats-officedocument.spreadsheetml.revisionLog+xml"/>
  <Override PartName="/xl/revisions/revisionLog74.xml" ContentType="application/vnd.openxmlformats-officedocument.spreadsheetml.revisionLog+xml"/>
  <Override PartName="/xl/revisions/revisionLog232.xml" ContentType="application/vnd.openxmlformats-officedocument.spreadsheetml.revisionLog+xml"/>
  <Override PartName="/xl/revisions/revisionLog267.xml" ContentType="application/vnd.openxmlformats-officedocument.spreadsheetml.revisionLog+xml"/>
  <Override PartName="/xl/revisions/revisionLog288.xml" ContentType="application/vnd.openxmlformats-officedocument.spreadsheetml.revisionLog+xml"/>
  <Override PartName="/xl/revisions/revisionLog115.xml" ContentType="application/vnd.openxmlformats-officedocument.spreadsheetml.revisionLog+xml"/>
  <Override PartName="/xl/revisions/revisionLog84.xml" ContentType="application/vnd.openxmlformats-officedocument.spreadsheetml.revisionLog+xml"/>
  <Override PartName="/xl/revisions/revisionLog134.xml" ContentType="application/vnd.openxmlformats-officedocument.spreadsheetml.revisionLog+xml"/>
  <Override PartName="/xl/revisions/revisionLog148.xml" ContentType="application/vnd.openxmlformats-officedocument.spreadsheetml.revisionLog+xml"/>
  <Override PartName="/xl/revisions/revisionLog169.xml" ContentType="application/vnd.openxmlformats-officedocument.spreadsheetml.revisionLog+xml"/>
  <Override PartName="/xl/revisions/revisionLog190.xml" ContentType="application/vnd.openxmlformats-officedocument.spreadsheetml.revisionLog+xml"/>
  <Override PartName="/xl/revisions/revisionLog51.xml" ContentType="application/vnd.openxmlformats-officedocument.spreadsheetml.revisionLog+xml"/>
  <Override PartName="/xl/revisions/revisionLog11.xml" ContentType="application/vnd.openxmlformats-officedocument.spreadsheetml.revisionLog+xml"/>
  <Override PartName="/xl/revisions/revisionLog27.xml" ContentType="application/vnd.openxmlformats-officedocument.spreadsheetml.revisionLog+xml"/>
  <Override PartName="/xl/revisions/revisionLog49.xml" ContentType="application/vnd.openxmlformats-officedocument.spreadsheetml.revisionLog+xml"/>
  <Override PartName="/xl/revisions/revisionLog164.xml" ContentType="application/vnd.openxmlformats-officedocument.spreadsheetml.revisionLog+xml"/>
  <Override PartName="/xl/revisions/revisionLog185.xml" ContentType="application/vnd.openxmlformats-officedocument.spreadsheetml.revisionLog+xml"/>
  <Override PartName="/xl/revisions/revisionLog206.xml" ContentType="application/vnd.openxmlformats-officedocument.spreadsheetml.revisionLog+xml"/>
  <Override PartName="/xl/revisions/revisionLog211.xml" ContentType="application/vnd.openxmlformats-officedocument.spreadsheetml.revisionLog+xml"/>
  <Override PartName="/xl/revisions/revisionLog227.xml" ContentType="application/vnd.openxmlformats-officedocument.spreadsheetml.revisionLog+xml"/>
  <Override PartName="/xl/revisions/revisionLog68.xml" ContentType="application/vnd.openxmlformats-officedocument.spreadsheetml.revisionLog+xml"/>
  <Override PartName="/xl/revisions/revisionLog92.xml" ContentType="application/vnd.openxmlformats-officedocument.spreadsheetml.revisionLog+xml"/>
  <Override PartName="/xl/revisions/revisionLog105.xml" ContentType="application/vnd.openxmlformats-officedocument.spreadsheetml.revisionLog+xml"/>
  <Override PartName="/xl/revisions/revisionLog110.xml" ContentType="application/vnd.openxmlformats-officedocument.spreadsheetml.revisionLog+xml"/>
  <Override PartName="/xl/revisions/revisionLog80.xml" ContentType="application/vnd.openxmlformats-officedocument.spreadsheetml.revisionLog+xml"/>
  <Override PartName="/xl/revisions/revisionLog222.xml" ContentType="application/vnd.openxmlformats-officedocument.spreadsheetml.revisionLog+xml"/>
  <Override PartName="/xl/revisions/revisionLog252.xml" ContentType="application/vnd.openxmlformats-officedocument.spreadsheetml.revisionLog+xml"/>
  <Override PartName="/xl/revisions/revisionLog257.xml" ContentType="application/vnd.openxmlformats-officedocument.spreadsheetml.revisionLog+xml"/>
  <Override PartName="/xl/revisions/revisionLog273.xml" ContentType="application/vnd.openxmlformats-officedocument.spreadsheetml.revisionLog+xml"/>
  <Override PartName="/xl/revisions/revisionLog278.xml" ContentType="application/vnd.openxmlformats-officedocument.spreadsheetml.revisionLog+xml"/>
  <Override PartName="/xl/revisions/revisionLog299.xml" ContentType="application/vnd.openxmlformats-officedocument.spreadsheetml.revisionLog+xml"/>
  <Override PartName="/xl/revisions/revisionLog75.xml" ContentType="application/vnd.openxmlformats-officedocument.spreadsheetml.revisionLog+xml"/>
  <Override PartName="/xl/revisions/revisionLog15.xml" ContentType="application/vnd.openxmlformats-officedocument.spreadsheetml.revisionLog+xml"/>
  <Override PartName="/xl/revisions/revisionLog22.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159.xml" ContentType="application/vnd.openxmlformats-officedocument.spreadsheetml.revisionLog+xml"/>
  <Override PartName="/xl/revisions/revisionLog180.xml" ContentType="application/vnd.openxmlformats-officedocument.spreadsheetml.revisionLog+xml"/>
  <Override PartName="/xl/revisions/revisionLog294.xml" ContentType="application/vnd.openxmlformats-officedocument.spreadsheetml.revisionLog+xml"/>
  <Override PartName="/xl/revisions/revisionLog62.xml" ContentType="application/vnd.openxmlformats-officedocument.spreadsheetml.revisionLog+xml"/>
  <Override PartName="/xl/revisions/revisionLog57.xml" ContentType="application/vnd.openxmlformats-officedocument.spreadsheetml.revisionLog+xml"/>
  <Override PartName="/xl/revisions/revisionLog32.xml" ContentType="application/vnd.openxmlformats-officedocument.spreadsheetml.revisionLog+xml"/>
  <Override PartName="/xl/revisions/revisionLog46.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96.xml" ContentType="application/vnd.openxmlformats-officedocument.spreadsheetml.revisionLog+xml"/>
  <Override PartName="/xl/revisions/revisionLog201.xml" ContentType="application/vnd.openxmlformats-officedocument.spreadsheetml.revisionLog+xml"/>
  <Override PartName="/xl/revisions/revisionLog217.xml" ContentType="application/vnd.openxmlformats-officedocument.spreadsheetml.revisionLog+xml"/>
  <Override PartName="/xl/revisions/revisionLog238.xml" ContentType="application/vnd.openxmlformats-officedocument.spreadsheetml.revisionLog+xml"/>
  <Override PartName="/xl/revisions/revisionLog95.xml" ContentType="application/vnd.openxmlformats-officedocument.spreadsheetml.revisionLog+xml"/>
  <Override PartName="/xl/revisions/revisionLog100.xml" ContentType="application/vnd.openxmlformats-officedocument.spreadsheetml.revisionLog+xml"/>
  <Override PartName="/xl/revisions/revisionLog70.xml" ContentType="application/vnd.openxmlformats-officedocument.spreadsheetml.revisionLog+xml"/>
  <Override PartName="/xl/revisions/revisionLog212.xml" ContentType="application/vnd.openxmlformats-officedocument.spreadsheetml.revisionLog+xml"/>
  <Override PartName="/xl/revisions/revisionLog233.xml" ContentType="application/vnd.openxmlformats-officedocument.spreadsheetml.revisionLog+xml"/>
  <Override PartName="/xl/revisions/revisionLog242.xml" ContentType="application/vnd.openxmlformats-officedocument.spreadsheetml.revisionLog+xml"/>
  <Override PartName="/xl/revisions/revisionLog247.xml" ContentType="application/vnd.openxmlformats-officedocument.spreadsheetml.revisionLog+xml"/>
  <Override PartName="/xl/revisions/revisionLog263.xml" ContentType="application/vnd.openxmlformats-officedocument.spreadsheetml.revisionLog+xml"/>
  <Override PartName="/xl/revisions/revisionLog268.xml" ContentType="application/vnd.openxmlformats-officedocument.spreadsheetml.revisionLog+xml"/>
  <Override PartName="/xl/revisions/revisionLog289.xml" ContentType="application/vnd.openxmlformats-officedocument.spreadsheetml.revisionLog+xml"/>
  <Override PartName="/xl/revisions/revisionLog111.xml" ContentType="application/vnd.openxmlformats-officedocument.spreadsheetml.revisionLog+xml"/>
  <Override PartName="/xl/revisions/revisionLog116.xml" ContentType="application/vnd.openxmlformats-officedocument.spreadsheetml.revisionLog+xml"/>
  <Override PartName="/xl/revisions/revisionLog7.xml" ContentType="application/vnd.openxmlformats-officedocument.spreadsheetml.revisionLog+xml"/>
  <Override PartName="/xl/revisions/revisionLog85.xml" ContentType="application/vnd.openxmlformats-officedocument.spreadsheetml.revisionLog+xml"/>
  <Override PartName="/xl/revisions/revisionLog119.xml" ContentType="application/vnd.openxmlformats-officedocument.spreadsheetml.revisionLog+xml"/>
  <Override PartName="/xl/revisions/revisionLog135.xml" ContentType="application/vnd.openxmlformats-officedocument.spreadsheetml.revisionLog+xml"/>
  <Override PartName="/xl/revisions/revisionLog140.xml" ContentType="application/vnd.openxmlformats-officedocument.spreadsheetml.revisionLog+xml"/>
  <Override PartName="/xl/revisions/revisionLog149.xml" ContentType="application/vnd.openxmlformats-officedocument.spreadsheetml.revisionLog+xml"/>
  <Override PartName="/xl/revisions/revisionLog170.xml" ContentType="application/vnd.openxmlformats-officedocument.spreadsheetml.revisionLog+xml"/>
  <Override PartName="/xl/revisions/revisionLog284.xml" ContentType="application/vnd.openxmlformats-officedocument.spreadsheetml.revisionLog+xml"/>
  <Override PartName="/xl/revisions/revisionLog52.xml" ContentType="application/vnd.openxmlformats-officedocument.spreadsheetml.revisionLog+xml"/>
  <Override PartName="/xl/revisions/revisionLog28.xml" ContentType="application/vnd.openxmlformats-officedocument.spreadsheetml.revisionLog+xml"/>
  <Override PartName="/xl/revisions/revisionLog12.xml" ContentType="application/vnd.openxmlformats-officedocument.spreadsheetml.revisionLog+xml"/>
  <Override PartName="/xl/revisions/revisionLog144.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191.xml" ContentType="application/vnd.openxmlformats-officedocument.spreadsheetml.revisionLog+xml"/>
  <Override PartName="/xl/revisions/revisionLog207.xml" ContentType="application/vnd.openxmlformats-officedocument.spreadsheetml.revisionLog+xml"/>
  <Override PartName="/xl/revisions/revisionLog17.xml" ContentType="application/vnd.openxmlformats-officedocument.spreadsheetml.revisionLog+xml"/>
  <Override PartName="/xl/revisions/revisionLog88.xml" ContentType="application/vnd.openxmlformats-officedocument.spreadsheetml.revisionLog+xml"/>
  <Override PartName="/xl/revisions/revisionLog93.xml" ContentType="application/vnd.openxmlformats-officedocument.spreadsheetml.revisionLog+xml"/>
  <Override PartName="/xl/revisions/revisionLog106.xml" ContentType="application/vnd.openxmlformats-officedocument.spreadsheetml.revisionLog+xml"/>
  <Override PartName="/xl/revisions/revisionLog202.xml" ContentType="application/vnd.openxmlformats-officedocument.spreadsheetml.revisionLog+xml"/>
  <Override PartName="/xl/revisions/revisionLog223.xml" ContentType="application/vnd.openxmlformats-officedocument.spreadsheetml.revisionLog+xml"/>
  <Override PartName="/xl/revisions/revisionLog228.xml" ContentType="application/vnd.openxmlformats-officedocument.spreadsheetml.revisionLog+xml"/>
  <Override PartName="/xl/revisions/revisionLog253.xml" ContentType="application/vnd.openxmlformats-officedocument.spreadsheetml.revisionLog+xml"/>
  <Override PartName="/xl/revisions/revisionLog258.xml" ContentType="application/vnd.openxmlformats-officedocument.spreadsheetml.revisionLog+xml"/>
  <Override PartName="/xl/revisions/revisionLog279.xml" ContentType="application/vnd.openxmlformats-officedocument.spreadsheetml.revisionLog+xml"/>
  <Override PartName="/xl/revisions/revisionLog300.xml" ContentType="application/vnd.openxmlformats-officedocument.spreadsheetml.revisionLog+xml"/>
  <Override PartName="/xl/revisions/revisionLog101.xml" ContentType="application/vnd.openxmlformats-officedocument.spreadsheetml.revisionLog+xml"/>
  <Override PartName="/xl/revisions/revisionLog76.xml" ContentType="application/vnd.openxmlformats-officedocument.spreadsheetml.revisionLog+xml"/>
  <Override PartName="/xl/revisions/revisionLog81.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130.xml" ContentType="application/vnd.openxmlformats-officedocument.spreadsheetml.revisionLog+xml"/>
  <Override PartName="/xl/revisions/revisionLog274.xml" ContentType="application/vnd.openxmlformats-officedocument.spreadsheetml.revisionLog+xml"/>
  <Override PartName="/xl/revisions/revisionLog295.xml" ContentType="application/vnd.openxmlformats-officedocument.spreadsheetml.revisionLog+xml"/>
  <Override PartName="/xl/revisions/revisionLog63.xml" ContentType="application/vnd.openxmlformats-officedocument.spreadsheetml.revisionLog+xml"/>
  <Override PartName="/xl/revisions/revisionLog33.xml" ContentType="application/vnd.openxmlformats-officedocument.spreadsheetml.revisionLog+xml"/>
  <Override PartName="/xl/revisions/revisionLog125.xml" ContentType="application/vnd.openxmlformats-officedocument.spreadsheetml.revisionLog+xml"/>
  <Override PartName="/xl/revisions/revisionLog155.xml" ContentType="application/vnd.openxmlformats-officedocument.spreadsheetml.revisionLog+xml"/>
  <Override PartName="/xl/revisions/revisionLog160.xml" ContentType="application/vnd.openxmlformats-officedocument.spreadsheetml.revisionLog+xml"/>
  <Override PartName="/xl/revisions/revisionLog176.xml" ContentType="application/vnd.openxmlformats-officedocument.spreadsheetml.revisionLog+xml"/>
  <Override PartName="/xl/revisions/revisionLog181.xml" ContentType="application/vnd.openxmlformats-officedocument.spreadsheetml.revisionLog+xml"/>
  <Override PartName="/xl/revisions/revisionLog197.xml" ContentType="application/vnd.openxmlformats-officedocument.spreadsheetml.revisionLog+xml"/>
  <Override PartName="/xl/revisions/revisionLog47.xml" ContentType="application/vnd.openxmlformats-officedocument.spreadsheetml.revisionLog+xml"/>
  <Override PartName="/xl/revisions/revisionLog58.xml" ContentType="application/vnd.openxmlformats-officedocument.spreadsheetml.revisionLog+xml"/>
  <Override PartName="/xl/revisions/revisionLog192.xml" ContentType="application/vnd.openxmlformats-officedocument.spreadsheetml.revisionLog+xml"/>
  <Override PartName="/xl/revisions/revisionLog213.xml" ContentType="application/vnd.openxmlformats-officedocument.spreadsheetml.revisionLog+xml"/>
  <Override PartName="/xl/revisions/revisionLog218.xml" ContentType="application/vnd.openxmlformats-officedocument.spreadsheetml.revisionLog+xml"/>
  <Override PartName="/xl/revisions/revisionLog234.xml" ContentType="application/vnd.openxmlformats-officedocument.spreadsheetml.revisionLog+xml"/>
  <Override PartName="/xl/revisions/revisionLog239.xml" ContentType="application/vnd.openxmlformats-officedocument.spreadsheetml.revisionLog+xml"/>
  <Override PartName="/xl/revisions/revisionLog248.xml" ContentType="application/vnd.openxmlformats-officedocument.spreadsheetml.revisionLog+xml"/>
  <Override PartName="/xl/revisions/revisionLog269.xml" ContentType="application/vnd.openxmlformats-officedocument.spreadsheetml.revisionLog+xml"/>
  <Override PartName="/xl/revisions/revisionLog290.xml" ContentType="application/vnd.openxmlformats-officedocument.spreadsheetml.revisionLog+xml"/>
  <Override PartName="/xl/revisions/revisionLog94.xml" ContentType="application/vnd.openxmlformats-officedocument.spreadsheetml.revisionLog+xml"/>
  <Override PartName="/xl/revisions/revisionLog96.xml" ContentType="application/vnd.openxmlformats-officedocument.spreadsheetml.revisionLog+xml"/>
  <Override PartName="/xl/revisions/revisionLog2.xml" ContentType="application/vnd.openxmlformats-officedocument.spreadsheetml.revisionLog+xml"/>
  <Override PartName="/xl/revisions/revisionLog71.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20.xml" ContentType="application/vnd.openxmlformats-officedocument.spreadsheetml.revisionLog+xml"/>
  <Override PartName="/xl/revisions/revisionLog141.xml" ContentType="application/vnd.openxmlformats-officedocument.spreadsheetml.revisionLog+xml"/>
  <Override PartName="/xl/revisions/revisionLog243.xml" ContentType="application/vnd.openxmlformats-officedocument.spreadsheetml.revisionLog+xml"/>
  <Override PartName="/xl/revisions/revisionLog264.xml" ContentType="application/vnd.openxmlformats-officedocument.spreadsheetml.revisionLog+xml"/>
  <Override PartName="/xl/revisions/revisionLog285.xml" ContentType="application/vnd.openxmlformats-officedocument.spreadsheetml.revisionLog+xml"/>
  <Override PartName="/xl/revisions/revisionLog53.xml" ContentType="application/vnd.openxmlformats-officedocument.spreadsheetml.revisionLog+xml"/>
  <Override PartName="/xl/revisions/revisionLog29.xml" ContentType="application/vnd.openxmlformats-officedocument.spreadsheetml.revisionLog+xml"/>
  <Override PartName="/xl/revisions/revisionLog86.xml" ContentType="application/vnd.openxmlformats-officedocument.spreadsheetml.revisionLog+xml"/>
  <Override PartName="/xl/revisions/revisionLog136.xml" ContentType="application/vnd.openxmlformats-officedocument.spreadsheetml.revisionLog+xml"/>
  <Override PartName="/xl/revisions/revisionLog145.xml" ContentType="application/vnd.openxmlformats-officedocument.spreadsheetml.revisionLog+xml"/>
  <Override PartName="/xl/revisions/revisionLog150.xml" ContentType="application/vnd.openxmlformats-officedocument.spreadsheetml.revisionLog+xml"/>
  <Override PartName="/xl/revisions/revisionLog166.xml" ContentType="application/vnd.openxmlformats-officedocument.spreadsheetml.revisionLog+xml"/>
  <Override PartName="/xl/revisions/revisionLog171.xml" ContentType="application/vnd.openxmlformats-officedocument.spreadsheetml.revisionLog+xml"/>
  <Override PartName="/xl/revisions/revisionLog187.xml" ContentType="application/vnd.openxmlformats-officedocument.spreadsheetml.revisionLog+xml"/>
  <Override PartName="/xl/revisions/revisionLog13.xml" ContentType="application/vnd.openxmlformats-officedocument.spreadsheetml.revisionLog+xml"/>
  <Override PartName="/xl/revisions/revisionLog36.xml" ContentType="application/vnd.openxmlformats-officedocument.spreadsheetml.revisionLog+xml"/>
  <Override PartName="/xl/revisions/revisionLog182.xml" ContentType="application/vnd.openxmlformats-officedocument.spreadsheetml.revisionLog+xml"/>
  <Override PartName="/xl/revisions/revisionLog203.xml" ContentType="application/vnd.openxmlformats-officedocument.spreadsheetml.revisionLog+xml"/>
  <Override PartName="/xl/revisions/revisionLog224.xml" ContentType="application/vnd.openxmlformats-officedocument.spreadsheetml.revisionLog+xml"/>
  <Override PartName="/xl/revisions/revisionLog259.xml" ContentType="application/vnd.openxmlformats-officedocument.spreadsheetml.revisionLog+xml"/>
  <Override PartName="/xl/revisions/revisionLog65.xml" ContentType="application/vnd.openxmlformats-officedocument.spreadsheetml.revisionLog+xml"/>
  <Override PartName="/xl/revisions/revisionLog102.xml" ContentType="application/vnd.openxmlformats-officedocument.spreadsheetml.revisionLog+xml"/>
  <Override PartName="/xl/revisions/revisionLog77.xml" ContentType="application/vnd.openxmlformats-officedocument.spreadsheetml.revisionLog+xml"/>
  <Override PartName="/xl/revisions/revisionLog280.xml" ContentType="application/vnd.openxmlformats-officedocument.spreadsheetml.revisionLog+xml"/>
  <Override PartName="/xl/revisions/revisionLog301.xml" ContentType="application/vnd.openxmlformats-officedocument.spreadsheetml.revisionLog+xml"/>
  <Override PartName="/xl/revisions/revisionLog19.xml" ContentType="application/vnd.openxmlformats-officedocument.spreadsheetml.revisionLog+xml"/>
  <Override PartName="/xl/revisions/revisionLog126.xml" ContentType="application/vnd.openxmlformats-officedocument.spreadsheetml.revisionLog+xml"/>
  <Override PartName="/xl/revisions/revisionLog161.xml" ContentType="application/vnd.openxmlformats-officedocument.spreadsheetml.revisionLog+xml"/>
  <Override PartName="/xl/revisions/revisionLog16.xml" ContentType="application/vnd.openxmlformats-officedocument.spreadsheetml.revisionLog+xml"/>
  <Override PartName="/xl/revisions/revisionLog59.xml" ContentType="application/vnd.openxmlformats-officedocument.spreadsheetml.revisionLog+xml"/>
  <Override PartName="/xl/revisions/revisionLog172.xml" ContentType="application/vnd.openxmlformats-officedocument.spreadsheetml.revisionLog+xml"/>
  <Override PartName="/xl/revisions/revisionLog193.xml" ContentType="application/vnd.openxmlformats-officedocument.spreadsheetml.revisionLog+xml"/>
  <Override PartName="/xl/revisions/revisionLog214.xml" ContentType="application/vnd.openxmlformats-officedocument.spreadsheetml.revisionLog+xml"/>
  <Override PartName="/xl/revisions/revisionLog249.xml" ContentType="application/vnd.openxmlformats-officedocument.spreadsheetml.revisionLog+xml"/>
  <Override PartName="/xl/revisions/revisionLog1.xml" ContentType="application/vnd.openxmlformats-officedocument.spreadsheetml.revisionLog+xml"/>
  <Override PartName="/xl/revisions/revisionLog235.xml" ContentType="application/vnd.openxmlformats-officedocument.spreadsheetml.revisionLog+xml"/>
  <Override PartName="/xl/revisions/revisionLog270.xml" ContentType="application/vnd.openxmlformats-officedocument.spreadsheetml.revisionLog+xml"/>
  <Override PartName="/xl/revisions/revisionLog291.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87.xml" ContentType="application/vnd.openxmlformats-officedocument.spreadsheetml.revisionLog+xml"/>
  <Override PartName="/xl/revisions/revisionLog137.xml" ContentType="application/vnd.openxmlformats-officedocument.spreadsheetml.revisionLog+xml"/>
  <Override PartName="/xl/revisions/revisionLog151.xml" ContentType="application/vnd.openxmlformats-officedocument.spreadsheetml.revisionLog+xml"/>
  <Override PartName="/xl/revisions/revisionLog302.xml" ContentType="application/vnd.openxmlformats-officedocument.spreadsheetml.revisionLog+xml"/>
  <Override PartName="/xl/revisions/revisionLog37.xml" ContentType="application/vnd.openxmlformats-officedocument.spreadsheetml.revisionLog+xml"/>
  <Override PartName="/xl/revisions/revisionLog25.xml" ContentType="application/vnd.openxmlformats-officedocument.spreadsheetml.revisionLog+xml"/>
  <Override PartName="/xl/revisions/revisionLog162.xml" ContentType="application/vnd.openxmlformats-officedocument.spreadsheetml.revisionLog+xml"/>
  <Override PartName="/xl/revisions/revisionLog183.xml" ContentType="application/vnd.openxmlformats-officedocument.spreadsheetml.revisionLog+xml"/>
  <Override PartName="/xl/revisions/revisionLog204.xml" ContentType="application/vnd.openxmlformats-officedocument.spreadsheetml.revisionLog+xml"/>
  <Override PartName="/xl/revisions/revisionLog66.xml" ContentType="application/vnd.openxmlformats-officedocument.spreadsheetml.revisionLog+xml"/>
  <Override PartName="/xl/revisions/revisionLog225.xml" ContentType="application/vnd.openxmlformats-officedocument.spreadsheetml.revisionLog+xml"/>
  <Override PartName="/xl/revisions/revisionLog260.xml" ContentType="application/vnd.openxmlformats-officedocument.spreadsheetml.revisionLog+xml"/>
  <Override PartName="/xl/revisions/revisionLog281.xml" ContentType="application/vnd.openxmlformats-officedocument.spreadsheetml.revisionLog+xml"/>
  <Override PartName="/xl/revisions/revisionLog103.xml" ContentType="application/vnd.openxmlformats-officedocument.spreadsheetml.revisionLog+xml"/>
  <Override PartName="/xl/revisions/revisionLog78.xml" ContentType="application/vnd.openxmlformats-officedocument.spreadsheetml.revisionLog+xml"/>
  <Override PartName="/xl/revisions/revisionLog20.xml" ContentType="application/vnd.openxmlformats-officedocument.spreadsheetml.revisionLog+xml"/>
  <Override PartName="/xl/revisions/revisionLog127.xml" ContentType="application/vnd.openxmlformats-officedocument.spreadsheetml.revisionLog+xml"/>
  <Override PartName="/xl/revisions/revisionLog292.xml" ContentType="application/vnd.openxmlformats-officedocument.spreadsheetml.revisionLog+xml"/>
  <Override PartName="/xl/revisions/revisionLog60.xml" ContentType="application/vnd.openxmlformats-officedocument.spreadsheetml.revisionLog+xml"/>
  <Override PartName="/xl/revisions/revisionLog30.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94.xml" ContentType="application/vnd.openxmlformats-officedocument.spreadsheetml.revisionLog+xml"/>
  <Override PartName="/xl/revisions/revisionLog215.xml" ContentType="application/vnd.openxmlformats-officedocument.spreadsheetml.revisionLog+xml"/>
  <Override PartName="/xl/revisions/revisionLog236.xml" ContentType="application/vnd.openxmlformats-officedocument.spreadsheetml.revisionLog+xml"/>
  <Override PartName="/xl/revisions/revisionLog250.xml" ContentType="application/vnd.openxmlformats-officedocument.spreadsheetml.revisionLog+xml"/>
  <Override PartName="/xl/revisions/revisionLog271.xml" ContentType="application/vnd.openxmlformats-officedocument.spreadsheetml.revisionLog+xml"/>
  <Override PartName="/xl/revisions/revisionLog38.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17.xml" ContentType="application/vnd.openxmlformats-officedocument.spreadsheetml.revisionLog+xml"/>
  <Override PartName="/xl/revisions/revisionLog138.xml" ContentType="application/vnd.openxmlformats-officedocument.spreadsheetml.revisionLog+xml"/>
  <Override PartName="/xl/revisions/revisionLog282.xml" ContentType="application/vnd.openxmlformats-officedocument.spreadsheetml.revisionLog+xml"/>
  <Override PartName="/xl/revisions/revisionLog303.xml" ContentType="application/vnd.openxmlformats-officedocument.spreadsheetml.revisionLog+xml"/>
  <Override PartName="/xl/revisions/revisionLog26.xml" ContentType="application/vnd.openxmlformats-officedocument.spreadsheetml.revisionLog+xml"/>
  <Override PartName="/xl/revisions/revisionLog50.xml" ContentType="application/vnd.openxmlformats-officedocument.spreadsheetml.revisionLog+xml"/>
  <Override PartName="/xl/revisions/revisionLog142.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205.xml" ContentType="application/vnd.openxmlformats-officedocument.spreadsheetml.revisionLog+xml"/>
  <Override PartName="/xl/revisions/revisionLog226.xml" ContentType="application/vnd.openxmlformats-officedocument.spreadsheetml.revisionLog+xml"/>
  <Override PartName="/xl/revisions/revisionLog261.xml" ContentType="application/vnd.openxmlformats-officedocument.spreadsheetml.revisionLog+xml"/>
  <Override PartName="/xl/revisions/revisionLog67.xml" ContentType="application/vnd.openxmlformats-officedocument.spreadsheetml.revisionLog+xml"/>
  <Override PartName="/xl/revisions/revisionLog104.xml" ContentType="application/vnd.openxmlformats-officedocument.spreadsheetml.revisionLog+xml"/>
  <Override PartName="/xl/revisions/revisionLog79.xml" ContentType="application/vnd.openxmlformats-officedocument.spreadsheetml.revisionLog+xml"/>
  <Override PartName="/xl/revisions/revisionLog21.xml" ContentType="application/vnd.openxmlformats-officedocument.spreadsheetml.revisionLog+xml"/>
  <Override PartName="/xl/revisions/revisionLog128.xml" ContentType="application/vnd.openxmlformats-officedocument.spreadsheetml.revisionLog+xml"/>
  <Override PartName="/xl/revisions/revisionLog272.xml" ContentType="application/vnd.openxmlformats-officedocument.spreadsheetml.revisionLog+xml"/>
  <Override PartName="/xl/revisions/revisionLog293.xml" ContentType="application/vnd.openxmlformats-officedocument.spreadsheetml.revisionLog+xml"/>
  <Override PartName="/xl/revisions/revisionLog153.xml" ContentType="application/vnd.openxmlformats-officedocument.spreadsheetml.revisionLog+xml"/>
  <Override PartName="/xl/revisions/revisionLog31.xml" ContentType="application/vnd.openxmlformats-officedocument.spreadsheetml.revisionLog+xml"/>
  <Override PartName="/xl/revisions/revisionLog61.xml" ContentType="application/vnd.openxmlformats-officedocument.spreadsheetml.revisionLog+xml"/>
  <Override PartName="/xl/revisions/revisionLog174.xml" ContentType="application/vnd.openxmlformats-officedocument.spreadsheetml.revisionLog+xml"/>
  <Override PartName="/xl/revisions/revisionLog195.xml" ContentType="application/vnd.openxmlformats-officedocument.spreadsheetml.revisionLog+xml"/>
  <Override PartName="/xl/revisions/revisionLog216.xml" ContentType="application/vnd.openxmlformats-officedocument.spreadsheetml.revisionLog+xml"/>
  <Override PartName="/xl/revisions/revisionLog237.xml" ContentType="application/vnd.openxmlformats-officedocument.spreadsheetml.revisionLog+xml"/>
  <Override PartName="/xl/revisions/revisionLog251.xml" ContentType="application/vnd.openxmlformats-officedocument.spreadsheetml.revisionLog+xml"/>
  <Override PartName="/xl/revisions/revisionLog69.xml" ContentType="application/vnd.openxmlformats-officedocument.spreadsheetml.revisionLog+xml"/>
  <Override PartName="/xl/revisions/revisionLog41.xml" ContentType="application/vnd.openxmlformats-officedocument.spreadsheetml.revisionLog+xml"/>
  <Override PartName="/xl/revisions/revisionLog6.xml" ContentType="application/vnd.openxmlformats-officedocument.spreadsheetml.revisionLog+xml"/>
  <Override PartName="/xl/revisions/revisionLog118.xml" ContentType="application/vnd.openxmlformats-officedocument.spreadsheetml.revisionLog+xml"/>
  <Override PartName="/xl/revisions/revisionLog262.xml" ContentType="application/vnd.openxmlformats-officedocument.spreadsheetml.revisionLog+xml"/>
  <Override PartName="/xl/revisions/revisionLog283.xml" ContentType="application/vnd.openxmlformats-officedocument.spreadsheetml.revisionLog+xml"/>
  <Override PartName="/xl/revisions/revisionLog304.xml" ContentType="application/vnd.openxmlformats-officedocument.spreadsheetml.revisionLog+xml"/>
  <Override PartName="/xl/revisions/revisionLog139.xml" ContentType="application/vnd.openxmlformats-officedocument.spreadsheetml.revisionLog+xml"/>
  <Override PartName="/xl/revisions/revisionLog14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4505" yWindow="2565" windowWidth="14310" windowHeight="10275"/>
  </bookViews>
  <sheets>
    <sheet name="2016 год" sheetId="4" r:id="rId1"/>
    <sheet name="2015 год" sheetId="3" state="hidden" r:id="rId2"/>
    <sheet name="2014 год" sheetId="2" state="hidden" r:id="rId3"/>
    <sheet name="2013 год" sheetId="1" state="hidden" r:id="rId4"/>
    <sheet name="Лист1" sheetId="5" state="hidden" r:id="rId5"/>
    <sheet name="Лист2" sheetId="6" state="hidden" r:id="rId6"/>
  </sheets>
  <definedNames>
    <definedName name="_xlnm._FilterDatabase" localSheetId="3" hidden="1">'2013 год'!$A$4:$S$389</definedName>
    <definedName name="_xlnm._FilterDatabase" localSheetId="2" hidden="1">'2014 год'!$A$3:$S$183</definedName>
    <definedName name="_xlnm._FilterDatabase" localSheetId="1" hidden="1">'2015 год'!$A$3:$T$155</definedName>
    <definedName name="_xlnm._FilterDatabase" localSheetId="0" hidden="1">'2016 год'!$A$1:$T$56</definedName>
    <definedName name="Z_03006C66_9A78_45C2_986A_2F43F6EA97FE_.wvu.FilterData" localSheetId="3" hidden="1">'2013 год'!$A$1:$S$213</definedName>
    <definedName name="Z_07E41A5D_CF5A_442C_A824_7AF657FA3AD5_.wvu.FilterData" localSheetId="3" hidden="1">'2013 год'!$A$4:$S$389</definedName>
    <definedName name="Z_07E41A5D_CF5A_442C_A824_7AF657FA3AD5_.wvu.FilterData" localSheetId="2" hidden="1">'2014 год'!$D$4:$S$158</definedName>
    <definedName name="Z_16D7B33E_09E1_4D9D_8E3B_898C242DCCB8_.wvu.FilterData" localSheetId="3" hidden="1">'2013 год'!$A$1:$S$213</definedName>
    <definedName name="Z_1AFC98A3_6344_467F_87EC_30C63FD71D87_.wvu.FilterData" localSheetId="3" hidden="1">'2013 год'!$A$4:$S$389</definedName>
    <definedName name="Z_1AFC98A3_6344_467F_87EC_30C63FD71D87_.wvu.FilterData" localSheetId="2" hidden="1">'2014 год'!$A$3:$S$183</definedName>
    <definedName name="Z_1AFC98A3_6344_467F_87EC_30C63FD71D87_.wvu.FilterData" localSheetId="1" hidden="1">'2015 год'!$A$3:$T$151</definedName>
    <definedName name="Z_25DE9826_EC7E_4810_967B_01122EAEA150_.wvu.FilterData" localSheetId="3" hidden="1">'2013 год'!$A$4:$S$389</definedName>
    <definedName name="Z_25DE9826_EC7E_4810_967B_01122EAEA150_.wvu.FilterData" localSheetId="2" hidden="1">'2014 год'!$A$3:$S$183</definedName>
    <definedName name="Z_25DE9826_EC7E_4810_967B_01122EAEA150_.wvu.FilterData" localSheetId="1" hidden="1">'2015 год'!$A$3:$T$155</definedName>
    <definedName name="Z_25DE9826_EC7E_4810_967B_01122EAEA150_.wvu.FilterData" localSheetId="0" hidden="1">'2016 год'!$A$1:$T$56</definedName>
    <definedName name="Z_2693FAF4_92D5_4181_8329_089797ADF976_.wvu.FilterData" localSheetId="2" hidden="1">'2014 год'!$D$4:$S$158</definedName>
    <definedName name="Z_2BAC6F71_1EDF_49C1_B1D3_6B1404FEA011_.wvu.FilterData" localSheetId="3" hidden="1">'2013 год'!$A$1:$S$213</definedName>
    <definedName name="Z_30827648_9596_49F8_BB48_49703092A745_.wvu.FilterData" localSheetId="3" hidden="1">'2013 год'!$A$1:$S$213</definedName>
    <definedName name="Z_3F116528_C22C_4CBA_B15D_69A18526A34E_.wvu.FilterData" localSheetId="0" hidden="1">'2016 год'!$A$3:$T$40</definedName>
    <definedName name="Z_409998D0_8DAD_4750_91F5_F00B06960A6F_.wvu.FilterData" localSheetId="3" hidden="1">'2013 год'!$A$4:$S$389</definedName>
    <definedName name="Z_409998D0_8DAD_4750_91F5_F00B06960A6F_.wvu.FilterData" localSheetId="2" hidden="1">'2014 год'!$D$4:$S$158</definedName>
    <definedName name="Z_4ACAA6BF_C462_49FA_AFA8_A881561FD55E_.wvu.FilterData" localSheetId="0" hidden="1">'2016 год'!$A$3:$T$40</definedName>
    <definedName name="Z_50775AC8_5E5C_43B3_A3EA_4A78DEB3D6F9_.wvu.FilterData" localSheetId="0" hidden="1">'2016 год'!$F$20:$L$29</definedName>
    <definedName name="Z_50B8A52A_833D_4145_A5E9_2199733700EE_.wvu.FilterData" localSheetId="1" hidden="1">'2015 год'!$A$3:$T$151</definedName>
    <definedName name="Z_58719BEB_F125_4109_9EC1_23F351E452D1_.wvu.FilterData" localSheetId="1" hidden="1">'2015 год'!$A$3:$T$152</definedName>
    <definedName name="Z_58A9DEBE_51D5_46D0_8374_9E94CCE79958_.wvu.FilterData" localSheetId="1" hidden="1">'2015 год'!$A$3:$T$151</definedName>
    <definedName name="Z_5D3A6242_DA40_41B2_90DD_AB11C9F11F80_.wvu.FilterData" localSheetId="3" hidden="1">'2013 год'!$A$1:$S$213</definedName>
    <definedName name="Z_607113DD_57BD_4EE8_B707_C15E441F5E62_.wvu.FilterData" localSheetId="1" hidden="1">'2015 год'!$A$3:$T$132</definedName>
    <definedName name="Z_6339C42A_C47E_4D5D_AC3E_6E0795FDF9A3_.wvu.FilterData" localSheetId="3" hidden="1">'2013 год'!$A$1:$S$213</definedName>
    <definedName name="Z_6446E3C0_76F2_4A39_B7FD_C3DA3871AB54_.wvu.FilterData" localSheetId="1" hidden="1">'2015 год'!$A$3:$T$151</definedName>
    <definedName name="Z_6BC4A67B_1BDC_43ED_B38A_4DD7F7194221_.wvu.FilterData" localSheetId="3" hidden="1">'2013 год'!$A$1:$S$213</definedName>
    <definedName name="Z_7345F356_86F1_42EE_9CFB_A1A2BC33F4C1_.wvu.FilterData" localSheetId="3" hidden="1">'2013 год'!$A$1:$S$213</definedName>
    <definedName name="Z_77134687_F323_4C45_9BB8_FF1ED560BD1B_.wvu.FilterData" localSheetId="3" hidden="1">'2013 год'!$A$1:$S$213</definedName>
    <definedName name="Z_7AE4AEB4_6C74_4878_A992_1562AED23839_.wvu.Cols" localSheetId="3" hidden="1">'2013 год'!$F:$F</definedName>
    <definedName name="Z_7AE4AEB4_6C74_4878_A992_1562AED23839_.wvu.FilterData" localSheetId="3" hidden="1">'2013 год'!$A$4:$S$389</definedName>
    <definedName name="Z_7AE4AEB4_6C74_4878_A992_1562AED23839_.wvu.FilterData" localSheetId="2" hidden="1">'2014 год'!$A$3:$S$183</definedName>
    <definedName name="Z_7AE4AEB4_6C74_4878_A992_1562AED23839_.wvu.FilterData" localSheetId="1" hidden="1">'2015 год'!$A$4:$T$111</definedName>
    <definedName name="Z_8049C881_6B3E_4A95_B7B3_820565C4CD65_.wvu.FilterData" localSheetId="3" hidden="1">'2013 год'!$A$4:$S$389</definedName>
    <definedName name="Z_8049C881_6B3E_4A95_B7B3_820565C4CD65_.wvu.FilterData" localSheetId="2" hidden="1">'2014 год'!$A$3:$S$183</definedName>
    <definedName name="Z_8049C881_6B3E_4A95_B7B3_820565C4CD65_.wvu.FilterData" localSheetId="1" hidden="1">'2015 год'!$A$3:$T$155</definedName>
    <definedName name="Z_8049C881_6B3E_4A95_B7B3_820565C4CD65_.wvu.FilterData" localSheetId="0" hidden="1">'2016 год'!$A$3:$T$56</definedName>
    <definedName name="Z_9070E36F_FAFB_42BF_9EC0_6B0016550F0C_.wvu.FilterData" localSheetId="3" hidden="1">'2013 год'!$A$1:$S$213</definedName>
    <definedName name="Z_916F3D7B_06AC_4ACC_9EE6_96B3248A0E3F_.wvu.FilterData" localSheetId="3" hidden="1">'2013 год'!$A$1:$S$213</definedName>
    <definedName name="Z_9467458D_4F8B_462D_A80F_3DA6D9E16B08_.wvu.FilterData" localSheetId="3" hidden="1">'2013 год'!$A$1:$S$213</definedName>
    <definedName name="Z_AB1DA8D9_59DE_4DFC_BD31_CF1C2FEA5642_.wvu.FilterData" localSheetId="3" hidden="1">'2013 год'!$A$1:$S$213</definedName>
    <definedName name="Z_B2634529_AD32_430E_89E0_4EC9B578A271_.wvu.FilterData" localSheetId="3" hidden="1">'2013 год'!$A$1:$S$213</definedName>
    <definedName name="Z_B5CA7D4B_1BFE_45D8_8B2E_4C657FEE1A36_.wvu.FilterData" localSheetId="3" hidden="1">'2013 год'!$A$4:$S$389</definedName>
    <definedName name="Z_B5CA7D4B_1BFE_45D8_8B2E_4C657FEE1A36_.wvu.FilterData" localSheetId="2" hidden="1">'2014 год'!$A$3:$S$183</definedName>
    <definedName name="Z_B5CA7D4B_1BFE_45D8_8B2E_4C657FEE1A36_.wvu.FilterData" localSheetId="1" hidden="1">'2015 год'!$A$3:$T$119</definedName>
    <definedName name="Z_B69E231A_E014_4A7D_9C1A_BDAFD7616336_.wvu.FilterData" localSheetId="3" hidden="1">'2013 год'!$A$1:$S$213</definedName>
    <definedName name="Z_BFEBBF8C_5395_4CD6_973D_0AAE1E2A869B_.wvu.FilterData" localSheetId="3" hidden="1">'2013 год'!$A$4:$S$389</definedName>
    <definedName name="Z_BFEBBF8C_5395_4CD6_973D_0AAE1E2A869B_.wvu.FilterData" localSheetId="2" hidden="1">'2014 год'!$A$3:$S$183</definedName>
    <definedName name="Z_BFEBBF8C_5395_4CD6_973D_0AAE1E2A869B_.wvu.FilterData" localSheetId="1" hidden="1">'2015 год'!$A$3:$T$121</definedName>
    <definedName name="Z_C7BEDB6D_2134_4A70_BC9C_37660CD3C934_.wvu.FilterData" localSheetId="1" hidden="1">'2015 год'!$A$4:$T$111</definedName>
    <definedName name="Z_CC860A81_C9B4_4A07_AB20_B1AA2CC2D120_.wvu.FilterData" localSheetId="3" hidden="1">'2013 год'!$A$4:$S$389</definedName>
    <definedName name="Z_CC860A81_C9B4_4A07_AB20_B1AA2CC2D120_.wvu.FilterData" localSheetId="2" hidden="1">'2014 год'!$A$3:$S$183</definedName>
    <definedName name="Z_CC860A81_C9B4_4A07_AB20_B1AA2CC2D120_.wvu.FilterData" localSheetId="1" hidden="1">'2015 год'!$A$3:$T$155</definedName>
    <definedName name="Z_CC860A81_C9B4_4A07_AB20_B1AA2CC2D120_.wvu.FilterData" localSheetId="0" hidden="1">'2016 год'!$A$3:$T$56</definedName>
    <definedName name="Z_D5742C37_2B50_40DF_ADA5_9540D7B6551E_.wvu.FilterData" localSheetId="1" hidden="1">'2015 год'!$A$3:$T$152</definedName>
    <definedName name="Z_D5C853DC_55A0_4BF5_85E0_01D8FC78E73D_.wvu.FilterData" localSheetId="3" hidden="1">'2013 год'!$A$1:$S$213</definedName>
    <definedName name="Z_E6238A4D_3742_49BA_9FA5_54F29C87D033_.wvu.FilterData" localSheetId="3" hidden="1">'2013 год'!$A$1:$S$213</definedName>
    <definedName name="Z_E807D1FA_00E6_4DD3_BC4E_BDF7889ECCD5_.wvu.FilterData" localSheetId="3" hidden="1">'2013 год'!$A$4:$S$389</definedName>
    <definedName name="Z_E807D1FA_00E6_4DD3_BC4E_BDF7889ECCD5_.wvu.FilterData" localSheetId="2" hidden="1">'2014 год'!$D$4:$S$158</definedName>
    <definedName name="Z_F1F3F87D_3781_4DA1_A6E8_507E9345C78E_.wvu.FilterData" localSheetId="0" hidden="1">'2016 год'!$A$3:$T$40</definedName>
    <definedName name="Z_F2FBDD63_1A3D_4983_8AB4_48D5AF26192C_.wvu.FilterData" localSheetId="1" hidden="1">'2015 год'!$A$3:$T$151</definedName>
  </definedNames>
  <calcPr calcId="145621"/>
  <customWorkbookViews>
    <customWorkbookView name="Трохименко Никита Викторович - Личное представление" guid="{25DE9826-EC7E-4810-967B-01122EAEA150}" mergeInterval="0" personalView="1" maximized="1" windowWidth="1916" windowHeight="855" activeSheetId="4"/>
    <customWorkbookView name="Агибалова Виктория Валерьевна - Личное представление" guid="{1AFC98A3-6344-467F-87EC-30C63FD71D87}" mergeInterval="0" personalView="1" maximized="1" windowWidth="1436" windowHeight="675" activeSheetId="3"/>
    <customWorkbookView name="Сафонова Елена Викторовна - Личное представление" guid="{BFEBBF8C-5395-4CD6-973D-0AAE1E2A869B}" mergeInterval="0" personalView="1" maximized="1" windowWidth="1276" windowHeight="739" activeSheetId="3" showComments="commIndAndComment"/>
    <customWorkbookView name="Пыркова Светлана Александровна - Личное представление" guid="{409998D0-8DAD-4750-91F5-F00B06960A6F}" mergeInterval="0" personalView="1" maximized="1" windowWidth="1436" windowHeight="675" activeSheetId="3"/>
    <customWorkbookView name="Лозицкий Вячеслав Евгеньевич - Личное представление" guid="{07E41A5D-CF5A-442C-A824-7AF657FA3AD5}" mergeInterval="0" personalView="1" maximized="1" windowWidth="1436" windowHeight="675" activeSheetId="2"/>
    <customWorkbookView name="Калинин Владимир Анатольевич - Личное представление" guid="{22612403-DB07-4B08-8B2D-47D5FBEAFE32}" mergeInterval="0" personalView="1" maximized="1" windowWidth="1916" windowHeight="855" activeSheetId="1"/>
    <customWorkbookView name="Кулешов Артем Васильевич - Личное представление" guid="{16D7B33E-09E1-4D9D-8E3B-898C242DCCB8}" mergeInterval="0" personalView="1" maximized="1" windowWidth="1436" windowHeight="635" activeSheetId="1"/>
    <customWorkbookView name="Вострикова Екатерина Евгеньевна - Личное представление" guid="{5D3A6242-DA40-41B2-90DD-AB11C9F11F80}" mergeInterval="0" personalView="1" maximized="1" windowWidth="1276" windowHeight="759" activeSheetId="2"/>
    <customWorkbookView name="Богатырева Екатерина Викторовна - Личное представление" guid="{E807D1FA-00E6-4DD3-BC4E-BDF7889ECCD5}" mergeInterval="0" personalView="1" maximized="1" windowWidth="1276" windowHeight="739" activeSheetId="3"/>
    <customWorkbookView name="Трясак Екатерина Александровна - Личное представление" guid="{7AE4AEB4-6C74-4878-A992-1562AED23839}" mergeInterval="0" personalView="1" maximized="1" windowWidth="1916" windowHeight="815" activeSheetId="3"/>
    <customWorkbookView name="Москальчук Ирина Серафимовна - Личное представление" guid="{B5CA7D4B-1BFE-45D8-8B2E-4C657FEE1A36}" mergeInterval="0" personalView="1" maximized="1" windowWidth="1916" windowHeight="807" activeSheetId="3"/>
    <customWorkbookView name="Шершова Ксения Александровна - Личное представление" guid="{8049C881-6B3E-4A95-B7B3-820565C4CD65}" mergeInterval="0" personalView="1" maximized="1" windowWidth="1436" windowHeight="655" activeSheetId="4"/>
    <customWorkbookView name="Пятырова Ольга Викторовна - Личное представление" guid="{CC860A81-C9B4-4A07-AB20-B1AA2CC2D120}" mergeInterval="0" personalView="1" maximized="1" xWindow="-8" yWindow="-8" windowWidth="1296" windowHeight="1000" activeSheetId="3"/>
  </customWorkbookViews>
</workbook>
</file>

<file path=xl/calcChain.xml><?xml version="1.0" encoding="utf-8"?>
<calcChain xmlns="http://schemas.openxmlformats.org/spreadsheetml/2006/main">
  <c r="K39" i="3" l="1"/>
  <c r="K47" i="3" l="1"/>
  <c r="K134" i="3" l="1"/>
  <c r="K143" i="3"/>
  <c r="K46" i="3"/>
  <c r="K152" i="3"/>
  <c r="K35" i="3"/>
  <c r="K140" i="3"/>
  <c r="K49" i="3" l="1"/>
  <c r="K135" i="3" l="1"/>
  <c r="K38" i="3" l="1"/>
  <c r="K43" i="3" l="1"/>
  <c r="K45" i="3"/>
  <c r="K150" i="3"/>
  <c r="K153" i="3" l="1"/>
  <c r="K155" i="3"/>
  <c r="K146" i="3" l="1"/>
  <c r="K147" i="3" l="1"/>
  <c r="K142" i="3" l="1"/>
  <c r="K119" i="3"/>
  <c r="K26" i="3" l="1"/>
  <c r="K15" i="3"/>
  <c r="K7" i="3"/>
  <c r="K6" i="3"/>
  <c r="K12" i="3" l="1"/>
  <c r="K141" i="3" l="1"/>
  <c r="K25" i="3" l="1"/>
  <c r="K21" i="3" l="1"/>
  <c r="K100" i="3"/>
  <c r="K52" i="3"/>
  <c r="K76" i="3" l="1"/>
  <c r="K4" i="3" l="1"/>
  <c r="K11" i="3" l="1"/>
  <c r="K24" i="3"/>
  <c r="K96" i="3"/>
  <c r="K54" i="3" l="1"/>
  <c r="K13" i="3" l="1"/>
  <c r="K9" i="3" l="1"/>
  <c r="K14" i="3"/>
  <c r="K56" i="3"/>
  <c r="K51" i="3"/>
  <c r="K55" i="3"/>
  <c r="K10" i="3"/>
  <c r="K137" i="3"/>
  <c r="K17" i="3"/>
  <c r="K138" i="3" l="1"/>
  <c r="K57" i="3" l="1"/>
  <c r="K22" i="3" l="1"/>
  <c r="K118" i="3" l="1"/>
  <c r="K115" i="3"/>
  <c r="K109" i="3" l="1"/>
  <c r="K110" i="3" l="1"/>
  <c r="K5" i="3" l="1"/>
  <c r="K116" i="3" l="1"/>
  <c r="K108" i="3" l="1"/>
</calcChain>
</file>

<file path=xl/comments1.xml><?xml version="1.0" encoding="utf-8"?>
<comments xmlns="http://schemas.openxmlformats.org/spreadsheetml/2006/main">
  <authors>
    <author>Пятырова Ольга Викторовна</author>
  </authors>
  <commentList>
    <comment ref="Q50" authorId="0" guid="{D77273A9-2F0B-42C4-B283-9E87BE4B22C5}">
      <text>
        <r>
          <rPr>
            <b/>
            <sz val="9"/>
            <color indexed="81"/>
            <rFont val="Tahoma"/>
            <family val="2"/>
            <charset val="204"/>
          </rPr>
          <t>Пятырова Ольга Викторовна:</t>
        </r>
        <r>
          <rPr>
            <sz val="9"/>
            <color indexed="81"/>
            <rFont val="Tahoma"/>
            <family val="2"/>
            <charset val="204"/>
          </rPr>
          <t xml:space="preserve">
100% предоплата
</t>
        </r>
      </text>
    </comment>
  </commentList>
</comments>
</file>

<file path=xl/sharedStrings.xml><?xml version="1.0" encoding="utf-8"?>
<sst xmlns="http://schemas.openxmlformats.org/spreadsheetml/2006/main" count="4232" uniqueCount="3084">
  <si>
    <t>Наименование товаров, работ, услуг</t>
  </si>
  <si>
    <t>сумма, рублей</t>
  </si>
  <si>
    <t>наименование юридического лица (ф.и.о. физического лица)</t>
  </si>
  <si>
    <t>L</t>
  </si>
  <si>
    <t>Q</t>
  </si>
  <si>
    <t>R</t>
  </si>
  <si>
    <t>C</t>
  </si>
  <si>
    <t>Предмет контракта</t>
  </si>
  <si>
    <t>Документы, подтверждающие поставку товара, выполнение работ, оказание услуг</t>
  </si>
  <si>
    <t>номер</t>
  </si>
  <si>
    <t>дата</t>
  </si>
  <si>
    <t>Наименование</t>
  </si>
  <si>
    <t>Дата</t>
  </si>
  <si>
    <t>Номер</t>
  </si>
  <si>
    <t>W</t>
  </si>
  <si>
    <t>X</t>
  </si>
  <si>
    <t>Y</t>
  </si>
  <si>
    <t>Z</t>
  </si>
  <si>
    <t>AB</t>
  </si>
  <si>
    <t>AC</t>
  </si>
  <si>
    <t>AE</t>
  </si>
  <si>
    <t>AF</t>
  </si>
  <si>
    <t>AG</t>
  </si>
  <si>
    <t>AH</t>
  </si>
  <si>
    <t>AI</t>
  </si>
  <si>
    <t>AJ</t>
  </si>
  <si>
    <t>Контракт</t>
  </si>
  <si>
    <t>Сведения об исполнении          (в режиме реального времени)</t>
  </si>
  <si>
    <t>G</t>
  </si>
  <si>
    <t>H</t>
  </si>
  <si>
    <t>I</t>
  </si>
  <si>
    <t>Оплата 70%                         (платежное поручение)</t>
  </si>
  <si>
    <t>Предоплата 30%                         (платежное поручение)</t>
  </si>
  <si>
    <t>сумма</t>
  </si>
  <si>
    <t>Фактически оплачено заказчиком, рублей</t>
  </si>
  <si>
    <t>Оплата 100%                         (платежное поручение)</t>
  </si>
  <si>
    <t>факт</t>
  </si>
  <si>
    <t xml:space="preserve">Дата исполнения </t>
  </si>
  <si>
    <t>контракт</t>
  </si>
  <si>
    <t>2313001 Е</t>
  </si>
  <si>
    <t>Отпуск питьевой воды и прием сточных вод</t>
  </si>
  <si>
    <t>МУП г. Хабаровска "Водоканал"</t>
  </si>
  <si>
    <t>2313002 Е</t>
  </si>
  <si>
    <t>Оказание услуг телефонной связи</t>
  </si>
  <si>
    <t>ОАО "Ростелеком"</t>
  </si>
  <si>
    <t>2313003 Е</t>
  </si>
  <si>
    <t>Оказание услуг энергоснабжения</t>
  </si>
  <si>
    <t>ОАО "Дальневосточная энергетическая компания"</t>
  </si>
  <si>
    <t>2313004 Е</t>
  </si>
  <si>
    <t>Поставка тепловой энергии и горячей воды</t>
  </si>
  <si>
    <t>ОАО "Дальневосточная генерирующая компания"</t>
  </si>
  <si>
    <t>2313005 Е</t>
  </si>
  <si>
    <t>услуги почтовой связи</t>
  </si>
  <si>
    <t>ФГУП "Почта России"</t>
  </si>
  <si>
    <t>2313006 К</t>
  </si>
  <si>
    <t>Оказание услуг по информационному сопровождению экземпляров справочно-правовой системы «КонсультантПлюс»</t>
  </si>
  <si>
    <t>ООО "Софтинфо"</t>
  </si>
  <si>
    <t>2313007 Е</t>
  </si>
  <si>
    <t>Услуги по изготовлению и доставке документов государственного образца об основном общем и среднем (полном) общем образовании</t>
  </si>
  <si>
    <t>ООО "СпецБланк -Москва"</t>
  </si>
  <si>
    <t>2313008 Е</t>
  </si>
  <si>
    <t>Услуги по изготовлению медалей "За особые успехи в учении"</t>
  </si>
  <si>
    <t>ООО "Челябинская Художественная Фабрика "Брегет"</t>
  </si>
  <si>
    <t>002/2013</t>
  </si>
  <si>
    <t>Организация обеспечения нефтепродуктами, товарами и услугами на АЗС</t>
  </si>
  <si>
    <t>ОАО "Хабаровскнефтепродукт"</t>
  </si>
  <si>
    <t>003/2013</t>
  </si>
  <si>
    <t>Оказание услуг по экстренному выезду на объект при срабатывании тревожной сигнализации</t>
  </si>
  <si>
    <t>ООО "ЧОП "Вызов"</t>
  </si>
  <si>
    <t>004/2013</t>
  </si>
  <si>
    <t>ТО системы пожарной сигнализации</t>
  </si>
  <si>
    <t>ООО Предприятие "ИЗОТОП"</t>
  </si>
  <si>
    <t>005/2013</t>
  </si>
  <si>
    <t>ТО охранной сигнализации и системы видеонаблюдения</t>
  </si>
  <si>
    <t>006/2013</t>
  </si>
  <si>
    <t>Услуги междугородной и международной телефонной связи</t>
  </si>
  <si>
    <t>007/2013</t>
  </si>
  <si>
    <t>Оказание услуг связи (телематических, по передаче данных, по предоставлению каналов связи)</t>
  </si>
  <si>
    <t>ЗАО "Рэдком-Интернет"</t>
  </si>
  <si>
    <t>008/2013</t>
  </si>
  <si>
    <t>Консультационные услуги по сопровождению программного обеспечения (ПО) по бюджетному учету Систем 1С</t>
  </si>
  <si>
    <t>ООО "Дальсофт"</t>
  </si>
  <si>
    <t>009/2013</t>
  </si>
  <si>
    <t>Услуги по сопровождению программного обеспечения по расчетам заработной платы (ПО)</t>
  </si>
  <si>
    <t>010/2013</t>
  </si>
  <si>
    <t>Услуги по хранению транспортного средства (Camry)</t>
  </si>
  <si>
    <t>Услуги по хранению транспортного средства (Prado)</t>
  </si>
  <si>
    <t>011/2013</t>
  </si>
  <si>
    <t>ООО "Компания БСС+"</t>
  </si>
  <si>
    <t>ИП Ульянова М.А.</t>
  </si>
  <si>
    <t>012/2013</t>
  </si>
  <si>
    <t>Техническое обслуживание системы учета тепловой энергии на 2013 год</t>
  </si>
  <si>
    <t>ООО "Интерфейс-Сервис"</t>
  </si>
  <si>
    <t>013/2013</t>
  </si>
  <si>
    <t>Оказание услуг по сопровождению ПО (Парус)</t>
  </si>
  <si>
    <t>Гордейчук Сергей Петрович</t>
  </si>
  <si>
    <t>014/2013</t>
  </si>
  <si>
    <t>Обучение по охране труда</t>
  </si>
  <si>
    <t>НОУДО "Учебный пункт строителей"</t>
  </si>
  <si>
    <t>015/2013</t>
  </si>
  <si>
    <t>Изготовление печатной продукции</t>
  </si>
  <si>
    <t>КГУП "Хабаровская краевая типография"</t>
  </si>
  <si>
    <t>016/2013</t>
  </si>
  <si>
    <t>Резервирование домена</t>
  </si>
  <si>
    <t>017/2013</t>
  </si>
  <si>
    <t>Поставка печатей и опечатывающих устройств</t>
  </si>
  <si>
    <t>ООО "Мастер-штамп"</t>
  </si>
  <si>
    <t>018/2013</t>
  </si>
  <si>
    <t>Поставка тачки садовой</t>
  </si>
  <si>
    <t>ООО "Стройсбыт-ДВ"</t>
  </si>
  <si>
    <t>019/2013</t>
  </si>
  <si>
    <t>Поставка часов мужских кварцевых</t>
  </si>
  <si>
    <t>ООО "Даль - Час - Торг"</t>
  </si>
  <si>
    <t>020/2013</t>
  </si>
  <si>
    <t>Оказание образовательных услуг по повышению квалификации</t>
  </si>
  <si>
    <t>ФГБОУ ВПО "ХГАЭиП"</t>
  </si>
  <si>
    <t>021/2013</t>
  </si>
  <si>
    <t>Услуги по нанесению символики на часы</t>
  </si>
  <si>
    <t>022/2013</t>
  </si>
  <si>
    <t>Футляр для часов</t>
  </si>
  <si>
    <t>023/2013</t>
  </si>
  <si>
    <t>Оказание услуг по проведению концертной программе (исполнение песен)</t>
  </si>
  <si>
    <t>Черказьянова С.А.</t>
  </si>
  <si>
    <t>024/2013</t>
  </si>
  <si>
    <t>Оказание услуг звукооператора по проведению концертной программы</t>
  </si>
  <si>
    <t>Барсук Родион анатольевич</t>
  </si>
  <si>
    <t>025/2013</t>
  </si>
  <si>
    <t>Оказание услуг по предоставлению автобуса</t>
  </si>
  <si>
    <t>ООО "РОСТ-ТУР"</t>
  </si>
  <si>
    <t>026/2013</t>
  </si>
  <si>
    <t>Оказание услуг по организации питания</t>
  </si>
  <si>
    <t>ООО "Мбар"</t>
  </si>
  <si>
    <t>027/2013</t>
  </si>
  <si>
    <t>поставка пакетов подарочных</t>
  </si>
  <si>
    <t>ООО "Азбука"</t>
  </si>
  <si>
    <t>028/2013</t>
  </si>
  <si>
    <t>Изготовление фотографий</t>
  </si>
  <si>
    <t>ООО "Контакт - опт"</t>
  </si>
  <si>
    <t>029/2013</t>
  </si>
  <si>
    <t>Изготовление рамок из багета и свидетельств</t>
  </si>
  <si>
    <t>ООО "Рапид"</t>
  </si>
  <si>
    <t>030/2013</t>
  </si>
  <si>
    <t>Поставка фоторамки</t>
  </si>
  <si>
    <t>ООО "Офис Плюс"</t>
  </si>
  <si>
    <t>031/2013</t>
  </si>
  <si>
    <t>Поставка воды</t>
  </si>
  <si>
    <t>ООО "Амур-фтор"</t>
  </si>
  <si>
    <t>032/2013</t>
  </si>
  <si>
    <t>Поставка одноразовой стаканов и бум. Салфеток</t>
  </si>
  <si>
    <t>ООО "Мир Упаковки"</t>
  </si>
  <si>
    <t>033/2013</t>
  </si>
  <si>
    <t>Поставка цветов</t>
  </si>
  <si>
    <t>ООО "Крокус"</t>
  </si>
  <si>
    <t>034/2013</t>
  </si>
  <si>
    <t>Поставка светового оборудования</t>
  </si>
  <si>
    <t>ООО "Мир Электро"</t>
  </si>
  <si>
    <t>036/2013</t>
  </si>
  <si>
    <t>ФГОУ ВПО "ТОГУ"</t>
  </si>
  <si>
    <t>037/2013</t>
  </si>
  <si>
    <t>Право на использование Баз данных для ЭВМ (простая неисключительная лицензия)(индексы к ТСНБ Хабаровского края)</t>
  </si>
  <si>
    <t>ИП Грибкова С.Ю.</t>
  </si>
  <si>
    <t>038/2013</t>
  </si>
  <si>
    <t>Оказание услуг по изготовлению дипломов</t>
  </si>
  <si>
    <t>ЗАО "Колорит"</t>
  </si>
  <si>
    <t>039/2013</t>
  </si>
  <si>
    <t>Поставка офисной техники</t>
  </si>
  <si>
    <t>ООО "Цифровое отображение"</t>
  </si>
  <si>
    <t>040/2013</t>
  </si>
  <si>
    <t>Оказание услуг по заправке картрижей</t>
  </si>
  <si>
    <t>ООО "Витарина"</t>
  </si>
  <si>
    <t>041/2013</t>
  </si>
  <si>
    <t>Установка программы NormaCS</t>
  </si>
  <si>
    <t>042/2013</t>
  </si>
  <si>
    <t>Услуги по изготовлению сертификатов</t>
  </si>
  <si>
    <t>ООО "Экспресс Полиграфия"</t>
  </si>
  <si>
    <t>043/2013</t>
  </si>
  <si>
    <t>ООО "ДВ - инвестстрой"</t>
  </si>
  <si>
    <t>044/2013</t>
  </si>
  <si>
    <t>045/2013</t>
  </si>
  <si>
    <t>046/2013</t>
  </si>
  <si>
    <t>047/2013</t>
  </si>
  <si>
    <t>048/2013</t>
  </si>
  <si>
    <t>049/2013</t>
  </si>
  <si>
    <t>050/2013</t>
  </si>
  <si>
    <t>054/2013</t>
  </si>
  <si>
    <t>Оказание услуг по охране общественного порядка</t>
  </si>
  <si>
    <t>ООО ЧОО "Блокпост"</t>
  </si>
  <si>
    <t>Поставка карточек формы № Т-2</t>
  </si>
  <si>
    <t>ООО " Офис Плюс"</t>
  </si>
  <si>
    <t>Оказание услуг по организации выставки</t>
  </si>
  <si>
    <t>КГБУК "Дальневосточный художественный музей"</t>
  </si>
  <si>
    <t>Оказание услуг по обязатльному страхованию гражданской ответственности</t>
  </si>
  <si>
    <t>Филиал ОСАГО "Ингосстрах"</t>
  </si>
  <si>
    <t>Поставка мягких игрушек</t>
  </si>
  <si>
    <t>ИП Фаландашева О.А.</t>
  </si>
  <si>
    <t>Поставка нормативно--технической литературы</t>
  </si>
  <si>
    <t>КГБУ "Госэкспертиза Хабаровского края"</t>
  </si>
  <si>
    <t>Авиабилеты</t>
  </si>
  <si>
    <t>ОАО "Приморское агентство авиациционных компаний" "Билетур"</t>
  </si>
  <si>
    <t xml:space="preserve">4410710            4775293                                                     </t>
  </si>
  <si>
    <t>28.12.2012                  13.03.2013</t>
  </si>
  <si>
    <t>Т/н 134</t>
  </si>
  <si>
    <t>Исполнен 31.01.2013</t>
  </si>
  <si>
    <t>Акт 432</t>
  </si>
  <si>
    <t>Акт 0014</t>
  </si>
  <si>
    <t>Исполнен 25.01.2013</t>
  </si>
  <si>
    <t>Т/н 214</t>
  </si>
  <si>
    <t>Исполнен 14.03.2013</t>
  </si>
  <si>
    <t>Т/н 5228</t>
  </si>
  <si>
    <t>Исполнен 11.03.2013</t>
  </si>
  <si>
    <t>Т/н БК-0011</t>
  </si>
  <si>
    <t>Исполнен 14.02.2013</t>
  </si>
  <si>
    <t>Акт 1</t>
  </si>
  <si>
    <t>Исполнен 22.02.2013</t>
  </si>
  <si>
    <t>Акт  БК-0012</t>
  </si>
  <si>
    <t>Т/н БК-013</t>
  </si>
  <si>
    <t xml:space="preserve">Акт 23 </t>
  </si>
  <si>
    <t>Исполнен 27.02.2013</t>
  </si>
  <si>
    <t xml:space="preserve">Акт 1 </t>
  </si>
  <si>
    <t>Исполнен 01.03.2013</t>
  </si>
  <si>
    <t>Т/н 000000000143</t>
  </si>
  <si>
    <t>Исполнен 26.02.2013</t>
  </si>
  <si>
    <t>Т/н АФО-000029</t>
  </si>
  <si>
    <t xml:space="preserve">Акт б/н </t>
  </si>
  <si>
    <t>Исполнен 28.02.2013</t>
  </si>
  <si>
    <t>Т/н 003870/02</t>
  </si>
  <si>
    <t>Исполнен 18.02.2013</t>
  </si>
  <si>
    <t>Т/н ЛБ000196</t>
  </si>
  <si>
    <t>Исполнен 08.02.2013</t>
  </si>
  <si>
    <t>Т/н 0000086993</t>
  </si>
  <si>
    <t>Т/н АИ00005921</t>
  </si>
  <si>
    <t>Исполнен 15.02.2013</t>
  </si>
  <si>
    <t>Акт 005178</t>
  </si>
  <si>
    <t>Акт б/н</t>
  </si>
  <si>
    <t>Акт ПШ-00040</t>
  </si>
  <si>
    <t>Исполнен 06.03.2013</t>
  </si>
  <si>
    <t>Т/н 296</t>
  </si>
  <si>
    <t>Акт 000068</t>
  </si>
  <si>
    <t>Исполнен 25.02.2013</t>
  </si>
  <si>
    <t>Акт 000043</t>
  </si>
  <si>
    <t>Исполнен 07.03.2013</t>
  </si>
  <si>
    <t>Т/н 004391/02</t>
  </si>
  <si>
    <t xml:space="preserve">Т/н 92 </t>
  </si>
  <si>
    <t>Исполнен 05.02.2013</t>
  </si>
  <si>
    <t>Исполнен 13.03.2013</t>
  </si>
  <si>
    <t>4783639         4783642</t>
  </si>
  <si>
    <t>14.03.2013              14.03.2013</t>
  </si>
  <si>
    <t>4703749              4703753</t>
  </si>
  <si>
    <t>28.02.2013              28.02.2013</t>
  </si>
  <si>
    <t>Акт 00000008</t>
  </si>
  <si>
    <t>Исполнен 18.03.2013</t>
  </si>
  <si>
    <t>Исполнен 05.03.2013</t>
  </si>
  <si>
    <t>4783653                    4783656</t>
  </si>
  <si>
    <t>14.03.2013         14.03.2013</t>
  </si>
  <si>
    <t>Исполнен 21.03.2013</t>
  </si>
  <si>
    <t>Т/н С0000108</t>
  </si>
  <si>
    <t>051/2013</t>
  </si>
  <si>
    <t>Организационный взнос</t>
  </si>
  <si>
    <t>НП "Объединение профессионалов содействующих системе развивающего обучения Л.В. Занкова</t>
  </si>
  <si>
    <t>Поставка одежды рабочей</t>
  </si>
  <si>
    <t>ООО "Компания "Спецодежда - ДВ"</t>
  </si>
  <si>
    <t>057/2013</t>
  </si>
  <si>
    <t>059/2013</t>
  </si>
  <si>
    <t>Аптечка офисная (пластиковый шкаф)</t>
  </si>
  <si>
    <t>ООО "Торговый дом "Медтехника"</t>
  </si>
  <si>
    <t>058/2013</t>
  </si>
  <si>
    <t>Поставка средст защиты</t>
  </si>
  <si>
    <t>ЗАО "Восток-Сервис-Амур"</t>
  </si>
  <si>
    <t>Т/н 58                           Т/н 116</t>
  </si>
  <si>
    <t>22.02.2013                     22.02.2013</t>
  </si>
  <si>
    <t>Т/н 6293-03             Акт 6364-03</t>
  </si>
  <si>
    <t>18.03.2013              18.03.2013</t>
  </si>
  <si>
    <t>Т/н 03РН-0000096</t>
  </si>
  <si>
    <t>Исполнен 22.03.2013</t>
  </si>
  <si>
    <t>053/2013</t>
  </si>
  <si>
    <t>ООО "Амур-Фтор"</t>
  </si>
  <si>
    <t>055/2013</t>
  </si>
  <si>
    <t>ООО "Мир Упаковки "</t>
  </si>
  <si>
    <t>056/2013</t>
  </si>
  <si>
    <t>ООО "Мастерская спорта"</t>
  </si>
  <si>
    <t>064/2013</t>
  </si>
  <si>
    <t>ООО "Инженерно-технический центр"</t>
  </si>
  <si>
    <t>065/2013</t>
  </si>
  <si>
    <t>ООО "Лира"</t>
  </si>
  <si>
    <t>Поставка канцтоваров</t>
  </si>
  <si>
    <t>Поставка ткани и мулине</t>
  </si>
  <si>
    <t xml:space="preserve">Поставка воды "Юго-Восточная" </t>
  </si>
  <si>
    <t>Поставка одноразовых стаканов и бум. салфеток</t>
  </si>
  <si>
    <t xml:space="preserve">Поставка кубков и медалей </t>
  </si>
  <si>
    <t>066/2013</t>
  </si>
  <si>
    <t>ЗАО "Аквилон-полиграфия"</t>
  </si>
  <si>
    <t>070/2013</t>
  </si>
  <si>
    <t>Обучение по пожарно-техническому минимуму</t>
  </si>
  <si>
    <t>Хабаровское Краевое Отделение ВДПО</t>
  </si>
  <si>
    <t>071/2013</t>
  </si>
  <si>
    <t>Поставка огнетушителей</t>
  </si>
  <si>
    <t>072/2013</t>
  </si>
  <si>
    <t>Поставка ковриков</t>
  </si>
  <si>
    <t>ООО " Стройсбыт - ДВ"</t>
  </si>
  <si>
    <t>079/2013</t>
  </si>
  <si>
    <t>Оказание услуг по оформлению шарами</t>
  </si>
  <si>
    <t>ООО "Джи - Си -Ай-Хабаровск"</t>
  </si>
  <si>
    <t>Акт 00000007</t>
  </si>
  <si>
    <t>Исполнен 25.03.2013</t>
  </si>
  <si>
    <t>Т/н 1087</t>
  </si>
  <si>
    <t>Исполнен 25.03.2012</t>
  </si>
  <si>
    <t>Акт 165-78175-7883124/13</t>
  </si>
  <si>
    <t>Акт 165-78175-7899786/13</t>
  </si>
  <si>
    <t>073/2013</t>
  </si>
  <si>
    <t>Оказание услуг по проведению мастер - классов</t>
  </si>
  <si>
    <t>физ. Лиц. Чикватадзе А.А.</t>
  </si>
  <si>
    <t>074/2013</t>
  </si>
  <si>
    <t>Оказание услуг ведущего</t>
  </si>
  <si>
    <t>физ. Лиц.Семенцов И.С.</t>
  </si>
  <si>
    <t>075/2013</t>
  </si>
  <si>
    <t>Оказание услуг врача</t>
  </si>
  <si>
    <t>физ. Лиц. Шабиева Т.А.</t>
  </si>
  <si>
    <t>076/2013</t>
  </si>
  <si>
    <t>Звукооператор</t>
  </si>
  <si>
    <t>физ. Лиц. Бородинов Н.А.</t>
  </si>
  <si>
    <t>084/2013</t>
  </si>
  <si>
    <t>На оказание медицинских услуг</t>
  </si>
  <si>
    <t>ООО "НУЗ "Медицинский центр"</t>
  </si>
  <si>
    <t>4885869</t>
  </si>
  <si>
    <t>4885875</t>
  </si>
  <si>
    <t>4885872</t>
  </si>
  <si>
    <t>085/2013</t>
  </si>
  <si>
    <t>АНО "Центр доп. проф. образования и сертификации по ДВО</t>
  </si>
  <si>
    <t>Т/н АИ00006568</t>
  </si>
  <si>
    <t>Исполнен 28.03.2013</t>
  </si>
  <si>
    <t>Т/н 112</t>
  </si>
  <si>
    <t>Имполнен 28.03.2013</t>
  </si>
  <si>
    <t>Т/н ЛБ000305</t>
  </si>
  <si>
    <t>087/2013</t>
  </si>
  <si>
    <t>Огнезащитная обработка</t>
  </si>
  <si>
    <t>088/2013</t>
  </si>
  <si>
    <t>Перезарядка огнетушителя</t>
  </si>
  <si>
    <t>082/2013</t>
  </si>
  <si>
    <t>ООО "ДВ КАС"</t>
  </si>
  <si>
    <t>067/2013</t>
  </si>
  <si>
    <t>Оказание услуг по изготовлению сувенирной продукции</t>
  </si>
  <si>
    <t>ИП Быков Д.Ю.</t>
  </si>
  <si>
    <t>096/2013</t>
  </si>
  <si>
    <t>Техническое обслуживание автомабиля</t>
  </si>
  <si>
    <t>ООО "Самммит Моторс (Хабаровск)</t>
  </si>
  <si>
    <t>097/2013</t>
  </si>
  <si>
    <t>001/2013 А</t>
  </si>
  <si>
    <t>Оказание услуг по мобильной связи</t>
  </si>
  <si>
    <t>ОАО "МТС"</t>
  </si>
  <si>
    <t>Акт 1030</t>
  </si>
  <si>
    <t>Исполнен 01.01.2013</t>
  </si>
  <si>
    <t>Т/н 908</t>
  </si>
  <si>
    <t>Исполнен 01.04.2013</t>
  </si>
  <si>
    <t>Акт 53</t>
  </si>
  <si>
    <t>Исполнен 29.03.2013</t>
  </si>
  <si>
    <t>080/2013</t>
  </si>
  <si>
    <t>Ремонт ОПС</t>
  </si>
  <si>
    <t>099/2013</t>
  </si>
  <si>
    <t>100/2013</t>
  </si>
  <si>
    <t xml:space="preserve">Акт 432  </t>
  </si>
  <si>
    <t>Акт 000136</t>
  </si>
  <si>
    <t>Исполнен 08.04.2013</t>
  </si>
  <si>
    <t>Акт 125</t>
  </si>
  <si>
    <t>089/2013</t>
  </si>
  <si>
    <t>Оказание услуг по хранению транспортного средства</t>
  </si>
  <si>
    <t>081/2013 А</t>
  </si>
  <si>
    <t>Поставка фоторамок</t>
  </si>
  <si>
    <t>082/2013 А</t>
  </si>
  <si>
    <t>Оказание услуг по иготовлению дипломов</t>
  </si>
  <si>
    <t>083/2013</t>
  </si>
  <si>
    <t>Поставка жестких дисков</t>
  </si>
  <si>
    <t>ООО " Цифровое Отражение"</t>
  </si>
  <si>
    <t>Поставка сервиза чайного</t>
  </si>
  <si>
    <t>ИП Дубинин В.Г.</t>
  </si>
  <si>
    <t>098/2013</t>
  </si>
  <si>
    <t>Т/н 5-001058         Т/н 5-002316          Т/н  5-003601</t>
  </si>
  <si>
    <t xml:space="preserve"> 31.01.2013            28.02.2013            31.03.2013         </t>
  </si>
  <si>
    <t>Поставка рамок с паспарту</t>
  </si>
  <si>
    <t>Т/н 46</t>
  </si>
  <si>
    <t>Поставка чая, конфет</t>
  </si>
  <si>
    <t>ОАО "Торговый Дом 77"</t>
  </si>
  <si>
    <t>ИП Орловская Н.Г.</t>
  </si>
  <si>
    <t>086/2013</t>
  </si>
  <si>
    <t>Периодическая подписка</t>
  </si>
  <si>
    <t>Т/н 383</t>
  </si>
  <si>
    <t>Исполнен 09.04.2013</t>
  </si>
  <si>
    <t>4132309                 4288156                     4288154          4395999               4410754             4410750              4578672</t>
  </si>
  <si>
    <t>04.12.2012             20.12.2012            20.12.2012             27.12.2012               28.12.2012             28.12.2012         11.02.2013</t>
  </si>
  <si>
    <t xml:space="preserve">4669513      4710116        4710114          4787513               4787509           4847640       </t>
  </si>
  <si>
    <t xml:space="preserve">25.02.2013    01.03.2013                  01.03.2013                    14.03.2013              14.03.2013         22.03.2013          </t>
  </si>
  <si>
    <t>050/2013 А</t>
  </si>
  <si>
    <t>Исполнен 11.04.2013</t>
  </si>
  <si>
    <t>4890002</t>
  </si>
  <si>
    <t>4801581             4977806</t>
  </si>
  <si>
    <t>15.03.2013             12.04.2013</t>
  </si>
  <si>
    <t>Акт 000002         Акт 000004                 Акт 000007</t>
  </si>
  <si>
    <t>28.02.2013          31.01.2013       31.03.2013</t>
  </si>
  <si>
    <t>Т/н 5339</t>
  </si>
  <si>
    <t>Т/н 671</t>
  </si>
  <si>
    <t>Т/н 005066/02</t>
  </si>
  <si>
    <t>Исполнен 12.04.2013</t>
  </si>
  <si>
    <t>4988544</t>
  </si>
  <si>
    <t>109/2013</t>
  </si>
  <si>
    <t>110/2013</t>
  </si>
  <si>
    <t>111/2013</t>
  </si>
  <si>
    <t>112/2013</t>
  </si>
  <si>
    <t>113/2013</t>
  </si>
  <si>
    <t>052/2013</t>
  </si>
  <si>
    <t>078/2013</t>
  </si>
  <si>
    <t>Оказание услуг по профилактике и ремонту принтера</t>
  </si>
  <si>
    <t>4999230          4999230</t>
  </si>
  <si>
    <t>15.04.2013             15.04.2013</t>
  </si>
  <si>
    <t>5002321          5002328</t>
  </si>
  <si>
    <t>15.04.2013            15.04.2013</t>
  </si>
  <si>
    <t>5002339           5002325</t>
  </si>
  <si>
    <t>15.04.2013          15.04.2013</t>
  </si>
  <si>
    <t>Исполнен 15.04.2013</t>
  </si>
  <si>
    <t>Дата публикации на сайте</t>
  </si>
  <si>
    <t>035/2013</t>
  </si>
  <si>
    <t>Акт 2147                  Акт 3830</t>
  </si>
  <si>
    <t>28.02.2013               31.03.2013</t>
  </si>
  <si>
    <t>4940395</t>
  </si>
  <si>
    <t>Т/н 13-000271</t>
  </si>
  <si>
    <t>Исполнен 17.04.2013</t>
  </si>
  <si>
    <t>5039517</t>
  </si>
  <si>
    <t>Акт 026744</t>
  </si>
  <si>
    <t>Исполнен 19.04.2013</t>
  </si>
  <si>
    <t>Акт 000152</t>
  </si>
  <si>
    <t>077/2013</t>
  </si>
  <si>
    <t>Заправка картриджей</t>
  </si>
  <si>
    <t>101/2013</t>
  </si>
  <si>
    <t>Поставка воды "Юго-Восточная"</t>
  </si>
  <si>
    <t>102/2013</t>
  </si>
  <si>
    <t>Поставка одноразовых стаканов</t>
  </si>
  <si>
    <t>106/2013</t>
  </si>
  <si>
    <t>108/2013</t>
  </si>
  <si>
    <t>Поставка шоколада</t>
  </si>
  <si>
    <t>ООО " фирмак"Русский шоколад"</t>
  </si>
  <si>
    <t>115/2013</t>
  </si>
  <si>
    <t>116/2013</t>
  </si>
  <si>
    <t>Поставка одноразовой посуды</t>
  </si>
  <si>
    <t>090/2013</t>
  </si>
  <si>
    <t>105/2013</t>
  </si>
  <si>
    <t>107/2013</t>
  </si>
  <si>
    <t>Оказание услуг по изготовлению фотографий</t>
  </si>
  <si>
    <t>103/2013</t>
  </si>
  <si>
    <t>Услуги по изготовлению фотографий</t>
  </si>
  <si>
    <t>104/2013</t>
  </si>
  <si>
    <t>Услуги по сбору и транспортировки ртутьсодержащих ламп</t>
  </si>
  <si>
    <t>ООО "Центр демеркуризации"</t>
  </si>
  <si>
    <t>Исполнен 23.04.2013</t>
  </si>
  <si>
    <t>Акт УТ1080</t>
  </si>
  <si>
    <t xml:space="preserve"> Акт ПШ-00115</t>
  </si>
  <si>
    <t xml:space="preserve">Т/н ЛБ000418 </t>
  </si>
  <si>
    <t>Акт УТ875</t>
  </si>
  <si>
    <t>114/2013</t>
  </si>
  <si>
    <t>Изготовление почетного знака</t>
  </si>
  <si>
    <t>124/2013</t>
  </si>
  <si>
    <t>060/2013</t>
  </si>
  <si>
    <t>Поставка драм - юнит</t>
  </si>
  <si>
    <t xml:space="preserve">Т/н  005207/02 </t>
  </si>
  <si>
    <t>Исполнен 24.04.2013</t>
  </si>
  <si>
    <t>Т/н 553</t>
  </si>
  <si>
    <t>Т/н ЛБ000421</t>
  </si>
  <si>
    <t>121/2013</t>
  </si>
  <si>
    <t>122/2013</t>
  </si>
  <si>
    <t>Изготовление дипломов</t>
  </si>
  <si>
    <t>Исполнен 25.04.2013</t>
  </si>
  <si>
    <t>Т/н ЛБ000419</t>
  </si>
  <si>
    <t>Т/н 13-000272</t>
  </si>
  <si>
    <t>Акт 000203</t>
  </si>
  <si>
    <t>Т/н 62</t>
  </si>
  <si>
    <t>Акт 57</t>
  </si>
  <si>
    <t>126/2013</t>
  </si>
  <si>
    <t>Исполнен 19.03.2013</t>
  </si>
  <si>
    <t>130/2013</t>
  </si>
  <si>
    <t xml:space="preserve">Поставка воды </t>
  </si>
  <si>
    <t>ООО "Виртус"</t>
  </si>
  <si>
    <t>123/2013</t>
  </si>
  <si>
    <t>Поставка канцелярских товаров</t>
  </si>
  <si>
    <t>125/2013</t>
  </si>
  <si>
    <t>Поставка одразовой посуды</t>
  </si>
  <si>
    <t>117/2013</t>
  </si>
  <si>
    <t>118/2013</t>
  </si>
  <si>
    <t>Изготовление пригласительных билетов</t>
  </si>
  <si>
    <t>ООО "Агора"</t>
  </si>
  <si>
    <t>119/2013</t>
  </si>
  <si>
    <t>Услуги по оформлению зала воздуш шарами</t>
  </si>
  <si>
    <t>ИП Шевченко О.В.</t>
  </si>
  <si>
    <t>127/2013</t>
  </si>
  <si>
    <t>Изготовление приглашений</t>
  </si>
  <si>
    <t>ООО "Рекламно-производственная компания "Профи"</t>
  </si>
  <si>
    <t>128/2013</t>
  </si>
  <si>
    <t>129/2013</t>
  </si>
  <si>
    <t>Изготовление буклетов</t>
  </si>
  <si>
    <t>Изготовление баннера</t>
  </si>
  <si>
    <t>120/2013</t>
  </si>
  <si>
    <t>ООО "Мирс"</t>
  </si>
  <si>
    <t>Исполнен 30.04.2013</t>
  </si>
  <si>
    <t>5110541</t>
  </si>
  <si>
    <t>Т/н 211</t>
  </si>
  <si>
    <t>092/2013</t>
  </si>
  <si>
    <t>133/2013</t>
  </si>
  <si>
    <t>Поставка сервиза</t>
  </si>
  <si>
    <t>ООО "ТК Валентин и Валентина"</t>
  </si>
  <si>
    <t>131/2013</t>
  </si>
  <si>
    <t>Бланк письма</t>
  </si>
  <si>
    <t>ОАО "Хабаровская краевая типография"</t>
  </si>
  <si>
    <t>Т/н ТТ-389</t>
  </si>
  <si>
    <t>4572840        4572843       5125079</t>
  </si>
  <si>
    <t>08.02.2013           08.02.2013         06.05.2013</t>
  </si>
  <si>
    <t>Расторгнут 24.04.2013</t>
  </si>
  <si>
    <t>134/2013</t>
  </si>
  <si>
    <t>135/2013</t>
  </si>
  <si>
    <t>136/2013</t>
  </si>
  <si>
    <t>Благодарственное письмо</t>
  </si>
  <si>
    <t>137/2013</t>
  </si>
  <si>
    <t>138/2013</t>
  </si>
  <si>
    <t>139/2013</t>
  </si>
  <si>
    <t>ЗАО "Фоксель</t>
  </si>
  <si>
    <t>2313009 Е</t>
  </si>
  <si>
    <t>ООО "Каблинко"</t>
  </si>
  <si>
    <t>Оказание услуг по бронированию, оформлению и передаче билетов в кинотеатр</t>
  </si>
  <si>
    <t xml:space="preserve">Т/н  ЛБ000505 </t>
  </si>
  <si>
    <t>Исполнен 07.05.2013</t>
  </si>
  <si>
    <t>Т/н  005299/02</t>
  </si>
  <si>
    <t>Исполнен 08.05.2013</t>
  </si>
  <si>
    <t>4924665             5110875</t>
  </si>
  <si>
    <t>03.04.2013             30.04.2013</t>
  </si>
  <si>
    <t>Акт 10/1                     Акт 14/1</t>
  </si>
  <si>
    <t>31.03.2013           30.04.2013</t>
  </si>
  <si>
    <t>Акт 1                            Акт 2                                Акт 3</t>
  </si>
  <si>
    <t>07.02.2013                    12.03.2013           30.04.2013</t>
  </si>
  <si>
    <t>Т/н 13-000528</t>
  </si>
  <si>
    <t>Исполнен 13.05.2013</t>
  </si>
  <si>
    <t>Т/н 005491/02</t>
  </si>
  <si>
    <t>27 596,80</t>
  </si>
  <si>
    <t>Т/н ТК-000309</t>
  </si>
  <si>
    <t>Т/н ЛБ000420</t>
  </si>
  <si>
    <t xml:space="preserve">Т/н  539 </t>
  </si>
  <si>
    <t>Т/н БК2МРС-137</t>
  </si>
  <si>
    <t>5159899          5158391</t>
  </si>
  <si>
    <t>13.05.2013           13.05.2013</t>
  </si>
  <si>
    <t>145/2013</t>
  </si>
  <si>
    <t>146/2013</t>
  </si>
  <si>
    <t>На оказание услуг по повышению квалификации</t>
  </si>
  <si>
    <t>АНО ВПО "Дальневосточный институт международных отношений</t>
  </si>
  <si>
    <t>ДВЦ "Знания плюс"</t>
  </si>
  <si>
    <t>Исполнен 14.05.2013</t>
  </si>
  <si>
    <t>Т/н 14</t>
  </si>
  <si>
    <t xml:space="preserve"> 13.05.2013</t>
  </si>
  <si>
    <t>Т/н 005656/02</t>
  </si>
  <si>
    <t>140/2013</t>
  </si>
  <si>
    <t>141/2013</t>
  </si>
  <si>
    <t>142/2013</t>
  </si>
  <si>
    <t xml:space="preserve">Изготовление рамок из багета </t>
  </si>
  <si>
    <t>Услуги по организации питания</t>
  </si>
  <si>
    <t>ОАО "Хабаровская компания по иностранному туризму и коммерции "Интур-Хабаровск"</t>
  </si>
  <si>
    <t>141/2013 А</t>
  </si>
  <si>
    <t>Акт 866</t>
  </si>
  <si>
    <t>Исполнен 16.05.2013</t>
  </si>
  <si>
    <t>148/2013</t>
  </si>
  <si>
    <t>147/2013</t>
  </si>
  <si>
    <t>Экспертиза смет</t>
  </si>
  <si>
    <t>ООО "Горпроект"</t>
  </si>
  <si>
    <t>Экспертиза ПСД</t>
  </si>
  <si>
    <t>КГБУК "НПЦ по ОПИК"</t>
  </si>
  <si>
    <t>Исполнен 17.05.2013</t>
  </si>
  <si>
    <t>Т/н 1023</t>
  </si>
  <si>
    <t>149/2013</t>
  </si>
  <si>
    <t>Ремонт ИБП</t>
  </si>
  <si>
    <t>ООО "Компания Монлайн"</t>
  </si>
  <si>
    <t>Т/н ТТ-436</t>
  </si>
  <si>
    <t>Исполнен 21.05.2013</t>
  </si>
  <si>
    <t>Т/н 5195</t>
  </si>
  <si>
    <t>Т/н 77</t>
  </si>
  <si>
    <t xml:space="preserve"> 20.05.2013</t>
  </si>
  <si>
    <t>Р/н РНк-0000267</t>
  </si>
  <si>
    <t xml:space="preserve">Акт №ПШ-00138 </t>
  </si>
  <si>
    <t xml:space="preserve"> Т/н ТТ-434</t>
  </si>
  <si>
    <t xml:space="preserve">Т/н ТТ-435 </t>
  </si>
  <si>
    <t xml:space="preserve">Т/н 313 </t>
  </si>
  <si>
    <t>Т/н  384</t>
  </si>
  <si>
    <t>Исполнен 23.05.2013</t>
  </si>
  <si>
    <t>Акт  УТ1391</t>
  </si>
  <si>
    <t xml:space="preserve"> Акт 000081</t>
  </si>
  <si>
    <t>Акт 000080</t>
  </si>
  <si>
    <t xml:space="preserve">Акт 000082 </t>
  </si>
  <si>
    <t>Акт 30</t>
  </si>
  <si>
    <t>Расторгнут 21.05.2013</t>
  </si>
  <si>
    <t>132/2013</t>
  </si>
  <si>
    <t>Поставка букетов</t>
  </si>
  <si>
    <t>Т/н 672</t>
  </si>
  <si>
    <t>150/2013</t>
  </si>
  <si>
    <t>151/2013</t>
  </si>
  <si>
    <t>Исполнен 27.05.2013</t>
  </si>
  <si>
    <t>152/2013</t>
  </si>
  <si>
    <t>154/2013</t>
  </si>
  <si>
    <t>155/2013</t>
  </si>
  <si>
    <t>Изготовление свидетельств</t>
  </si>
  <si>
    <t>143/2013</t>
  </si>
  <si>
    <t>Услуги фотографа</t>
  </si>
  <si>
    <t>Кордонский Роман Николаевич</t>
  </si>
  <si>
    <t>2313010 К</t>
  </si>
  <si>
    <t>153/2013</t>
  </si>
  <si>
    <t>156/2013</t>
  </si>
  <si>
    <t>Поставка флеш-накопителей</t>
  </si>
  <si>
    <t>ООО "Офтех"</t>
  </si>
  <si>
    <t>Т/н С0000228</t>
  </si>
  <si>
    <t>Исполнен 24.05.2013</t>
  </si>
  <si>
    <t>Исполнен  23.05.2013</t>
  </si>
  <si>
    <t>5267059</t>
  </si>
  <si>
    <t>Исполнен 28.05.2013</t>
  </si>
  <si>
    <t>23.05.2013            23.05.2013</t>
  </si>
  <si>
    <t>5243006          5243009</t>
  </si>
  <si>
    <t>38 920,00</t>
  </si>
  <si>
    <t>157/2013</t>
  </si>
  <si>
    <t>158/2013</t>
  </si>
  <si>
    <t>159/2013</t>
  </si>
  <si>
    <t>Поставка кондиционеров</t>
  </si>
  <si>
    <t>Монтаж кондиционеров</t>
  </si>
  <si>
    <t>Услуги автовышки</t>
  </si>
  <si>
    <t>ООО "Атмосфера"</t>
  </si>
  <si>
    <t>160/2013</t>
  </si>
  <si>
    <t>Выступление камерного оркестра "Глория"</t>
  </si>
  <si>
    <t>КГАУК "Хабаровская краевая филармония"</t>
  </si>
  <si>
    <t>091/2013</t>
  </si>
  <si>
    <t>Сопровождение программного обеспечения по вызовам</t>
  </si>
  <si>
    <t>Исполнен 03.06.2013</t>
  </si>
  <si>
    <t>Т/н АМ-0004906</t>
  </si>
  <si>
    <t>Исполнен 29.05.2013</t>
  </si>
  <si>
    <t>2313011 К</t>
  </si>
  <si>
    <t>Оказание услуг по предоставлению автобусов с водителями</t>
  </si>
  <si>
    <t>ИП Степанов Алексей Станиславович</t>
  </si>
  <si>
    <t>2313012 К</t>
  </si>
  <si>
    <t>Оказание услуг по организации досуговых мероприятий</t>
  </si>
  <si>
    <t>МОО "Хабаровский городской сводный студенческий отряд"</t>
  </si>
  <si>
    <t>2313013 К</t>
  </si>
  <si>
    <t>Оказание услуг по предоставлению во временное пользование звукового оборудования</t>
  </si>
  <si>
    <t>ИП Вежливцев Иван Игоревич</t>
  </si>
  <si>
    <t>2313014 К</t>
  </si>
  <si>
    <t>Оказание услуг по предоставлению во временное пользование мобильного передвижного сценического комплекса</t>
  </si>
  <si>
    <t>2313015 К</t>
  </si>
  <si>
    <t>Оказание услуг по предоставлению во временное пользованиесветового оборудования</t>
  </si>
  <si>
    <t>2313016 К</t>
  </si>
  <si>
    <t>Оказание услуг по предоставлению персонала (тренеры рабочих групп по направлению "Молодежь")</t>
  </si>
  <si>
    <t>2313017 К</t>
  </si>
  <si>
    <t>Оказание услуг по предоставлению персонала (тренеры рабочих групп по направлению "Политика")</t>
  </si>
  <si>
    <t>2313018 К</t>
  </si>
  <si>
    <t>Оказание услуг по предоставлению персонала</t>
  </si>
  <si>
    <t>161/2013</t>
  </si>
  <si>
    <t>Услуги звукооператора</t>
  </si>
  <si>
    <t>Лебедев Василий Юрьевич</t>
  </si>
  <si>
    <t>4396002           4410746            5341668</t>
  </si>
  <si>
    <t>27.12.2012           28.12.2012            06.06.2013</t>
  </si>
  <si>
    <t>28.12.2012           05.02.2013        04.03.2013          08.04.2013          25.04.2013               06.06.2013</t>
  </si>
  <si>
    <t xml:space="preserve">4417107              4550377              4719512          4953704       5074016              5345604      </t>
  </si>
  <si>
    <t>Исполнен 06.06.2013</t>
  </si>
  <si>
    <t>Т/н  356</t>
  </si>
  <si>
    <t xml:space="preserve">Т/н АФО-000105 </t>
  </si>
  <si>
    <t>Исполнен 07.06.2013</t>
  </si>
  <si>
    <t>5353452          5353454</t>
  </si>
  <si>
    <t>07.06.2013           07.06.2013</t>
  </si>
  <si>
    <t>5354835</t>
  </si>
  <si>
    <t>Акт 1506</t>
  </si>
  <si>
    <t>Акт 000246</t>
  </si>
  <si>
    <t xml:space="preserve">Акт 00000298 </t>
  </si>
  <si>
    <t>Исполнен 11.06.2013</t>
  </si>
  <si>
    <t>Акт 426</t>
  </si>
  <si>
    <t>163/2013</t>
  </si>
  <si>
    <t>Оформление подписки и доставка периодических печатных изданий</t>
  </si>
  <si>
    <t>162/2013</t>
  </si>
  <si>
    <t>Прием твердых бытовых отходов</t>
  </si>
  <si>
    <t>МУП г. Хабаровска "Спецавтохозяйство"</t>
  </si>
  <si>
    <t>165/2013</t>
  </si>
  <si>
    <t>Регулировка развал-схождения</t>
  </si>
  <si>
    <t>ООО "Автоальянс"</t>
  </si>
  <si>
    <t>164/2013</t>
  </si>
  <si>
    <t>Акт 6</t>
  </si>
  <si>
    <t>Исполнен 20.06.2013</t>
  </si>
  <si>
    <t xml:space="preserve">Акт 7 </t>
  </si>
  <si>
    <t>Акт 5</t>
  </si>
  <si>
    <t>Акт 8</t>
  </si>
  <si>
    <t>166/2013</t>
  </si>
  <si>
    <t>Поставка папок-регистраторов</t>
  </si>
  <si>
    <t>168/2013</t>
  </si>
  <si>
    <t>Изготовление и трансляция анимационных заставок</t>
  </si>
  <si>
    <t>ИП Махнёв С.П.</t>
  </si>
  <si>
    <t>Расторгнут 20.06.2013</t>
  </si>
  <si>
    <t>171/2013</t>
  </si>
  <si>
    <t>Расторгнут 10.06.2013</t>
  </si>
  <si>
    <t>2313019 К</t>
  </si>
  <si>
    <t>Техническое сопровождение экземпляров информационно-поисковой системы Norma CS: Строительство МАХ и Технический надзор</t>
  </si>
  <si>
    <t>172/2013</t>
  </si>
  <si>
    <t>173/2013</t>
  </si>
  <si>
    <t>Аренда светового оборудования</t>
  </si>
  <si>
    <t>ООО "ПРОФ Лайт"</t>
  </si>
  <si>
    <t>174/2013</t>
  </si>
  <si>
    <t>Фотографии</t>
  </si>
  <si>
    <t>175/2013</t>
  </si>
  <si>
    <t>Изготовление папок для свидетельств</t>
  </si>
  <si>
    <t>176/2013</t>
  </si>
  <si>
    <t>177/2013</t>
  </si>
  <si>
    <t>Поставка фурнитуры сантехнической</t>
  </si>
  <si>
    <t>178/2013</t>
  </si>
  <si>
    <t>Поставка пакетов с символикой</t>
  </si>
  <si>
    <t>ООО "Художественный салон"</t>
  </si>
  <si>
    <t>письмо 05.-5/479            4908673                        4990746          5039080              5041044               5085401           5125088            5125090         5146595         5158401         5221274       5260509          5409685          5409688</t>
  </si>
  <si>
    <t>18.04.2013              01.04.2013          12.04.2013                       19.04.2013                19.04.2013                26.04.2013          06.05.2013          06.05.2013        08.05.2013      13.05.2013        21.05.2013          27.05.2013          17.06.2013               17.06.2013</t>
  </si>
  <si>
    <t>Исполнен 17.06.2013</t>
  </si>
  <si>
    <t>Акт 2</t>
  </si>
  <si>
    <t>Акт 3</t>
  </si>
  <si>
    <t>Исполнен 26.06.2013</t>
  </si>
  <si>
    <t>Акт 15</t>
  </si>
  <si>
    <t>Исполнен 27.06.2013</t>
  </si>
  <si>
    <t>Т/н 1</t>
  </si>
  <si>
    <t>Т/н  ТТ-482</t>
  </si>
  <si>
    <t>2313020 К</t>
  </si>
  <si>
    <t>Услуги по предоставлению во временное пользование светодиодного экрана</t>
  </si>
  <si>
    <t>Т/н ЛБ000883</t>
  </si>
  <si>
    <t>2313021 К</t>
  </si>
  <si>
    <t>Услуги по предоставлению во временное пользование звукового оборудования</t>
  </si>
  <si>
    <t>2313022 Е</t>
  </si>
  <si>
    <t>Поставка билетов на сеанс фильма "Война миров"</t>
  </si>
  <si>
    <t>Т/н 006332/02</t>
  </si>
  <si>
    <t>169/2013</t>
  </si>
  <si>
    <t>Услуги по организации торжественной церемонии</t>
  </si>
  <si>
    <t>ООО "Центр современных событий"</t>
  </si>
  <si>
    <t>170/2013</t>
  </si>
  <si>
    <t>Услуги по организации выступления творческих коллективов</t>
  </si>
  <si>
    <t>Исаева Ирина Александровна</t>
  </si>
  <si>
    <t>Акт 448</t>
  </si>
  <si>
    <t>5495953</t>
  </si>
  <si>
    <t>186/2013</t>
  </si>
  <si>
    <t>Поставка сплит-систем</t>
  </si>
  <si>
    <t>187/2013</t>
  </si>
  <si>
    <t>Монтаж, ввод в эксплуатацию сплит-систем</t>
  </si>
  <si>
    <t>182/2013</t>
  </si>
  <si>
    <t>ООО "Дизайн-студия "Пилигрим"</t>
  </si>
  <si>
    <t>180/2013</t>
  </si>
  <si>
    <t>Поставка дипломов</t>
  </si>
  <si>
    <t>181/2013</t>
  </si>
  <si>
    <t>167/2013</t>
  </si>
  <si>
    <t>Услуги по заправке, восстановлению и замене барабана картриджей</t>
  </si>
  <si>
    <t>184/2013</t>
  </si>
  <si>
    <t>Проектирование структурированной кабельной системы и системы охранного телевизионного наблюдения в здании</t>
  </si>
  <si>
    <t>ООО "Энерго-Сеть"</t>
  </si>
  <si>
    <t>179/2013</t>
  </si>
  <si>
    <t>Поставка канц. Товаров</t>
  </si>
  <si>
    <t>185/2013</t>
  </si>
  <si>
    <t>Услуги по хранению транспортного средства</t>
  </si>
  <si>
    <t>ООО "ОРИОН"</t>
  </si>
  <si>
    <t>189/2013</t>
  </si>
  <si>
    <t>Услуги по техническому обслуживанию автомобиля</t>
  </si>
  <si>
    <t>ООО "Самммит Моторс (Хабаровск)"</t>
  </si>
  <si>
    <t>188/2013</t>
  </si>
  <si>
    <t xml:space="preserve">Акт 94 </t>
  </si>
  <si>
    <t>Исполнен 04.07.2013</t>
  </si>
  <si>
    <t>Акт 308</t>
  </si>
  <si>
    <t xml:space="preserve">Акт АТИ26 </t>
  </si>
  <si>
    <t xml:space="preserve">Акт 505 </t>
  </si>
  <si>
    <t xml:space="preserve">Акт 450 </t>
  </si>
  <si>
    <t xml:space="preserve">Т/н 1 </t>
  </si>
  <si>
    <t>Исполнен 05.07.2013</t>
  </si>
  <si>
    <t xml:space="preserve"> 28.06.2013</t>
  </si>
  <si>
    <t>5551902         5551952</t>
  </si>
  <si>
    <t>05.07.2013            05.07.2013</t>
  </si>
  <si>
    <t>Акт  000028</t>
  </si>
  <si>
    <t>Частичное расторжение</t>
  </si>
  <si>
    <t xml:space="preserve">Т/н АФО-000134 </t>
  </si>
  <si>
    <t>Акт 012949</t>
  </si>
  <si>
    <t>Исполнен 08.07.2013</t>
  </si>
  <si>
    <t>08.07.2013                  08.07.2013</t>
  </si>
  <si>
    <t>5564541          5564553</t>
  </si>
  <si>
    <t>Т/н 13598</t>
  </si>
  <si>
    <t>2313023 Е</t>
  </si>
  <si>
    <t>Услуги по организации экскурсии - Творческий день в "Русской деревне"</t>
  </si>
  <si>
    <t>Хабаровский фонд культуры</t>
  </si>
  <si>
    <t>190/2013</t>
  </si>
  <si>
    <t>191/2013</t>
  </si>
  <si>
    <t>Поставка мобильной тумбы</t>
  </si>
  <si>
    <t>ООО "Ромул-Хабаровск"</t>
  </si>
  <si>
    <t>Т/н 447</t>
  </si>
  <si>
    <t>Исполнен 02.07.2013</t>
  </si>
  <si>
    <t xml:space="preserve">Т/н 504 </t>
  </si>
  <si>
    <t xml:space="preserve"> Акт  000029 </t>
  </si>
  <si>
    <t>194/2013</t>
  </si>
  <si>
    <t>Услуги по организации и проведению мероприятия на теплоходе "Капитан Борздов"</t>
  </si>
  <si>
    <t>ООО "Беркут"</t>
  </si>
  <si>
    <t>197/2013</t>
  </si>
  <si>
    <t>Услуги по проведению экскурсии в аквариальном комплексе "Рыбы Амура"</t>
  </si>
  <si>
    <t>Хабаровский филиал ФГУП "ТИНРО-Центр"</t>
  </si>
  <si>
    <t>2313025 Е</t>
  </si>
  <si>
    <t>ООО "Ристретто"</t>
  </si>
  <si>
    <t>Исполнен 10.07.2013</t>
  </si>
  <si>
    <t>Т/н 006424/02</t>
  </si>
  <si>
    <t>Т/н РОМХБ-01480</t>
  </si>
  <si>
    <t>5221260          5603668              5603679</t>
  </si>
  <si>
    <t>21.05.2013               12.07.2013               12.07.2013</t>
  </si>
  <si>
    <t>196/2013</t>
  </si>
  <si>
    <t>Техническое обслуживание PRADO</t>
  </si>
  <si>
    <t>ООО "Саммит Моторс (Хабаровск)"</t>
  </si>
  <si>
    <t>192/2013</t>
  </si>
  <si>
    <t>Поставка сувенирной продукции</t>
  </si>
  <si>
    <t>193/2013</t>
  </si>
  <si>
    <t>198/2013</t>
  </si>
  <si>
    <t>Поставка салфеток</t>
  </si>
  <si>
    <t>2313024 Е</t>
  </si>
  <si>
    <t>ИП Шевцов И.С.</t>
  </si>
  <si>
    <t>2313026 Е</t>
  </si>
  <si>
    <t>Услуги по организации экскурсионного обслуживания на территории ЭТК "Вэлком" с. Сикачи Алян</t>
  </si>
  <si>
    <t>Услуги по организации экскурсионного обслуживания при посещении Хабаровского краевого музея имени Н.И. Гродекова</t>
  </si>
  <si>
    <t>КГБНУК "Хабаровский краевой музей имени Н.И. Гродекова"</t>
  </si>
  <si>
    <t>5614644</t>
  </si>
  <si>
    <t>200/2013</t>
  </si>
  <si>
    <t>ИП Устюжанина Виктория Михайловна</t>
  </si>
  <si>
    <t xml:space="preserve">Акт 000275 </t>
  </si>
  <si>
    <t>201/2013</t>
  </si>
  <si>
    <t>Услуги по организации питания делегации</t>
  </si>
  <si>
    <t>КГБОУ ДОД "Хабаровский краевой центр внешкольной работы "Созвездие"</t>
  </si>
  <si>
    <t>Исполнен 22.07.2013</t>
  </si>
  <si>
    <t>Т/н АМ-0006897</t>
  </si>
  <si>
    <t xml:space="preserve">4550383     4719510         4953705        5074025         5341606                5664967                                                                                                                                                                                    </t>
  </si>
  <si>
    <t>05.02.2013      04.03.2013        08.04.2013        25.04.2013                 06.06.2013           23.07.2013</t>
  </si>
  <si>
    <t xml:space="preserve">Акт 5                       Акт 35                  Акт 62                   Акт 88                  Акт 115                     Акт  142 </t>
  </si>
  <si>
    <t xml:space="preserve"> 31.01.2013                        28.02.2013                      31.03.2013           30.04.2013         31.05.2013           30.06.2013</t>
  </si>
  <si>
    <t>Исполнен 23.07.2013</t>
  </si>
  <si>
    <t>202/2013</t>
  </si>
  <si>
    <t>Услуги по охране общественного порядка</t>
  </si>
  <si>
    <t>199/2013</t>
  </si>
  <si>
    <t>Поставка пленки</t>
  </si>
  <si>
    <t>Акт 00000032</t>
  </si>
  <si>
    <t>Исполнен 25.07.2013</t>
  </si>
  <si>
    <t xml:space="preserve">Акт 00000038 </t>
  </si>
  <si>
    <t>Т/н 27</t>
  </si>
  <si>
    <t>Акт 9</t>
  </si>
  <si>
    <t>Т/н ЛБ000959</t>
  </si>
  <si>
    <t>Т/н ТТ-730</t>
  </si>
  <si>
    <t>Исполнен 31.07.2013</t>
  </si>
  <si>
    <t>Акт 00000113</t>
  </si>
  <si>
    <t>5543138                       5728189</t>
  </si>
  <si>
    <t>04.07.2013                   31.07.2013</t>
  </si>
  <si>
    <t>Акт 17/1                Акт 20/1               Акт 23/1</t>
  </si>
  <si>
    <t>31.05.2013             28.06.2013      31.07.2013</t>
  </si>
  <si>
    <t>Т/н  ЛБ001006</t>
  </si>
  <si>
    <t>Исполен 31.07.2013</t>
  </si>
  <si>
    <t xml:space="preserve"> Акт 15</t>
  </si>
  <si>
    <t>Акт 52                            Акт 61</t>
  </si>
  <si>
    <t>27.06.2013                 27.06.2013</t>
  </si>
  <si>
    <t>Исполнен 05.08.2013</t>
  </si>
  <si>
    <t>Т/н ПШ-00191</t>
  </si>
  <si>
    <t>Т/н 006507/02</t>
  </si>
  <si>
    <t>Т/н 5-004972                  Т/н  5-006279                 Т/н 5-007593         Т/н 5-008931</t>
  </si>
  <si>
    <t>30.04.2013              31.05.2013            30.06.2013          31.07.2013</t>
  </si>
  <si>
    <t>Исполнен 07.08.2013</t>
  </si>
  <si>
    <t>Акт 78</t>
  </si>
  <si>
    <t>205/2013</t>
  </si>
  <si>
    <t>209/2013</t>
  </si>
  <si>
    <t>207/2013</t>
  </si>
  <si>
    <t>ООО "ДВ-Амур"</t>
  </si>
  <si>
    <t>208/2013</t>
  </si>
  <si>
    <t>Изготовление сертификатов</t>
  </si>
  <si>
    <t>210/2013</t>
  </si>
  <si>
    <t>Изготовление приглашения</t>
  </si>
  <si>
    <t>211/2013</t>
  </si>
  <si>
    <t>Услуги медицинского работника</t>
  </si>
  <si>
    <t>КГБУЗ "Клинический Центр восстановительной медицины и реабилитации"</t>
  </si>
  <si>
    <t>212/2013</t>
  </si>
  <si>
    <t>Услуги переводчика</t>
  </si>
  <si>
    <t>Константинов Геннадий Дмитриевич</t>
  </si>
  <si>
    <t>213/2013</t>
  </si>
  <si>
    <t>Услуги ведущего</t>
  </si>
  <si>
    <t>Малеев Павел Сергеевич</t>
  </si>
  <si>
    <t>214/2013</t>
  </si>
  <si>
    <t>Иванина Екатерина Александровна</t>
  </si>
  <si>
    <t>Исполнен 09.08.2013</t>
  </si>
  <si>
    <t xml:space="preserve">Т/н ЛБ001116 </t>
  </si>
  <si>
    <t>Исполнен 12.08.2013</t>
  </si>
  <si>
    <t>Акт 11962</t>
  </si>
  <si>
    <t>Т/н 40076</t>
  </si>
  <si>
    <t>204/2013 А</t>
  </si>
  <si>
    <t>Акт 66</t>
  </si>
  <si>
    <t>Исполнен 16.08.2013</t>
  </si>
  <si>
    <t>218/2013</t>
  </si>
  <si>
    <t>Обучение Новиковой</t>
  </si>
  <si>
    <t>Т/н С0000438</t>
  </si>
  <si>
    <t>Исполнен 26.08.2013</t>
  </si>
  <si>
    <t>Исполнен 23.08.2013</t>
  </si>
  <si>
    <t xml:space="preserve">Акт 59 </t>
  </si>
  <si>
    <t>5555034            5780030              5845777           5894349</t>
  </si>
  <si>
    <t>05.07.2013               08.08.2013             19.08.2013              27.08.2013</t>
  </si>
  <si>
    <t>Исполнен 27.08.2013</t>
  </si>
  <si>
    <t>Акт АФО-000183</t>
  </si>
  <si>
    <t>5895321           5895313</t>
  </si>
  <si>
    <t>27.08.2013            27.08.2013</t>
  </si>
  <si>
    <t>5895331          5895334</t>
  </si>
  <si>
    <t>27.08.2013                 27.08.2013</t>
  </si>
  <si>
    <t>5895356           5896531</t>
  </si>
  <si>
    <t>27.08.2013                  27.08.2013</t>
  </si>
  <si>
    <t>Акт 0613</t>
  </si>
  <si>
    <t>219/2013</t>
  </si>
  <si>
    <t>Организация и проведение аттестационных мест</t>
  </si>
  <si>
    <t>ООО "РАО - Контроль"</t>
  </si>
  <si>
    <t>220/2013</t>
  </si>
  <si>
    <t>Акт 24/1</t>
  </si>
  <si>
    <t>Исполнен 02.09.2013</t>
  </si>
  <si>
    <t>222/2013</t>
  </si>
  <si>
    <t>Исполнен 30.07.2013</t>
  </si>
  <si>
    <t>2313027 К</t>
  </si>
  <si>
    <t>Поставка ноутбуков</t>
  </si>
  <si>
    <t>ООО "Востоксофтсервис"</t>
  </si>
  <si>
    <t>223/2013</t>
  </si>
  <si>
    <t>ЗАО "Дальневосточное авиационное агенство "Спектр Авиа Сервис"</t>
  </si>
  <si>
    <t>Расторгнут 13.09.2013</t>
  </si>
  <si>
    <t>225/2013</t>
  </si>
  <si>
    <t>Поставка упаковочных материалов</t>
  </si>
  <si>
    <t>Исполнен 10.09.2013</t>
  </si>
  <si>
    <t>Акт 000396</t>
  </si>
  <si>
    <t>226/2013</t>
  </si>
  <si>
    <t>Поставка роз</t>
  </si>
  <si>
    <t>229/2013</t>
  </si>
  <si>
    <t>Изготовление удостоверений и бланков строгой отчетности</t>
  </si>
  <si>
    <t>ООО "Амурпринт"</t>
  </si>
  <si>
    <t>Исполнен 18.09.2013</t>
  </si>
  <si>
    <t>Т/н vs-0000140</t>
  </si>
  <si>
    <t>Т/н 20657</t>
  </si>
  <si>
    <t>2313028 О</t>
  </si>
  <si>
    <t>Поставка компьютерной техники</t>
  </si>
  <si>
    <t>ООО "Битроникс-Хабаровск"</t>
  </si>
  <si>
    <t>230/2013</t>
  </si>
  <si>
    <t>231/2013</t>
  </si>
  <si>
    <t>Поставка стаканов</t>
  </si>
  <si>
    <t>233/2013</t>
  </si>
  <si>
    <t>234/2013</t>
  </si>
  <si>
    <t>Выполнение работ по экспертизе сметной документации</t>
  </si>
  <si>
    <t>221/2013</t>
  </si>
  <si>
    <t>228/2013</t>
  </si>
  <si>
    <t>Ковры в салон резиновые черные Camry</t>
  </si>
  <si>
    <t>239/2013</t>
  </si>
  <si>
    <t>241/2013</t>
  </si>
  <si>
    <t>Акт УТ2815</t>
  </si>
  <si>
    <t>Исполнен 17.09.2013</t>
  </si>
  <si>
    <t xml:space="preserve">Т/н А0002545           </t>
  </si>
  <si>
    <t>Исполнен 12.09.2013</t>
  </si>
  <si>
    <t>224/2013</t>
  </si>
  <si>
    <t>Услуги по проверке сметной документации</t>
  </si>
  <si>
    <t>227/2013</t>
  </si>
  <si>
    <t>Поставка офисной бумаги</t>
  </si>
  <si>
    <t>243/2013</t>
  </si>
  <si>
    <t>Поставка канц. товаров</t>
  </si>
  <si>
    <t>235/2013</t>
  </si>
  <si>
    <t>236/2013</t>
  </si>
  <si>
    <t>237/2013</t>
  </si>
  <si>
    <t>Изготовление папок для сертификатов</t>
  </si>
  <si>
    <t>246/2013</t>
  </si>
  <si>
    <t>Исполнен 27.09.2013</t>
  </si>
  <si>
    <t>Т/н ЛБ001334</t>
  </si>
  <si>
    <t xml:space="preserve">Т/н ТТ-1173 </t>
  </si>
  <si>
    <t>247/2013</t>
  </si>
  <si>
    <t>Исполнен 30.09.2013</t>
  </si>
  <si>
    <t xml:space="preserve">Т/н 470 </t>
  </si>
  <si>
    <t>Т/н 2014</t>
  </si>
  <si>
    <t xml:space="preserve">Т/н 2013 </t>
  </si>
  <si>
    <t>4700466     4897918    51110884           5341687          5518757        5727212          5985804           6138497</t>
  </si>
  <si>
    <t>28.03.2013           29.03.2013         30.04.2013                06.06.2013           01.07.2013          31.07.2013             10.09.2013             30.09.2013</t>
  </si>
  <si>
    <t xml:space="preserve">Акт 99                    Акт 177                 Акт 324                 Акт 319                   Акт 531                  Акт 768                   Акт 1085                   Акт 1213                     Акт 1435   </t>
  </si>
  <si>
    <t>31.01.2013       28.02.2013              29.03.2013           30.04.2013                 31.05.2013              30.06.2013          31.07.2013          31.08.2013            30.09.2013</t>
  </si>
  <si>
    <t>242/2013</t>
  </si>
  <si>
    <t>245/2013</t>
  </si>
  <si>
    <t>Услуги по организации концертной программы</t>
  </si>
  <si>
    <t>Алферова Дарья Александровна</t>
  </si>
  <si>
    <t>248/2013</t>
  </si>
  <si>
    <t>238/2013</t>
  </si>
  <si>
    <t>2313029 К</t>
  </si>
  <si>
    <t>Исполнен 02.10.2013</t>
  </si>
  <si>
    <t>Т/н 201304098-Н</t>
  </si>
  <si>
    <t>Исполнен 04.10.2013</t>
  </si>
  <si>
    <t xml:space="preserve">Акт 28/1 </t>
  </si>
  <si>
    <t>6170954             6170958</t>
  </si>
  <si>
    <t>04.10.2013              04.10.2013</t>
  </si>
  <si>
    <t>Т/н А0003328              Акт А0014800</t>
  </si>
  <si>
    <t>01.10.2013                   01.10.2013</t>
  </si>
  <si>
    <t>Исполнен 07.10.2013</t>
  </si>
  <si>
    <t>Акт 76</t>
  </si>
  <si>
    <t xml:space="preserve">Акт АФО-000205 </t>
  </si>
  <si>
    <t xml:space="preserve">Т/нн 571 </t>
  </si>
  <si>
    <t xml:space="preserve"> Акт б/н</t>
  </si>
  <si>
    <t>6184719              6184723</t>
  </si>
  <si>
    <t>07.10.2013                 07.10.2013</t>
  </si>
  <si>
    <t>Исполнен 08.10.2013</t>
  </si>
  <si>
    <t>Акт 201</t>
  </si>
  <si>
    <t>Исполнен 09.10.2013</t>
  </si>
  <si>
    <t>Акт 00000411</t>
  </si>
  <si>
    <t>250/2013</t>
  </si>
  <si>
    <t>Услуги по предоставлению доступа к программе ЭВМ</t>
  </si>
  <si>
    <t>ЗАО "ПФ "СКБ Контур"</t>
  </si>
  <si>
    <t>253/2013</t>
  </si>
  <si>
    <t>Услуги по организации проживания</t>
  </si>
  <si>
    <t>ОАО "Интур-Хабаровск"</t>
  </si>
  <si>
    <t>2313030 К</t>
  </si>
  <si>
    <t>Выполнение работ по изготовлению рамок с паспарту для приветственных адресов</t>
  </si>
  <si>
    <t>Исполнен 10.10.2013</t>
  </si>
  <si>
    <t>Т/н 629</t>
  </si>
  <si>
    <t xml:space="preserve">Акт 014797 </t>
  </si>
  <si>
    <t>258/2013</t>
  </si>
  <si>
    <t>Товары производственного назначения</t>
  </si>
  <si>
    <t>ООО "Мистер"</t>
  </si>
  <si>
    <t>Исполнен 14.10.2013</t>
  </si>
  <si>
    <t xml:space="preserve">Т/н 669 </t>
  </si>
  <si>
    <t>5780027            5986698                6236903</t>
  </si>
  <si>
    <t>08.08.2013              10.09.2013                14.10.2013</t>
  </si>
  <si>
    <t xml:space="preserve">  14.10.2013</t>
  </si>
  <si>
    <t>252/2013</t>
  </si>
  <si>
    <t>Т/н  5-008932       Т/н 5-010220            Т/н   5-011518</t>
  </si>
  <si>
    <t xml:space="preserve"> 31.07.2013            31.08.2013                 30.09.2013</t>
  </si>
  <si>
    <t>Т/н 5-011519</t>
  </si>
  <si>
    <t>9 498,65</t>
  </si>
  <si>
    <t>12 563,73</t>
  </si>
  <si>
    <t>5189126            5396239              5622896            5809265          5985818             6262761</t>
  </si>
  <si>
    <t xml:space="preserve">16.05.2013               14.06.2013                  16.07.2013              13.08.2013        10.09.2013            16.10.2013                                                                                             </t>
  </si>
  <si>
    <t>Акт  5530               Акт  7195              Акт У08230-13            Акт У11243-13           Акт У14233-13              Акт У17226-13</t>
  </si>
  <si>
    <t>30.04.2013              14.06.2013        30.06.2013          31.07.2013            31.08.2013            30.09.2013</t>
  </si>
  <si>
    <t>78 480,00</t>
  </si>
  <si>
    <t>Акт 015128</t>
  </si>
  <si>
    <t>Исполнен 17.10.2013</t>
  </si>
  <si>
    <t>Акт 015094</t>
  </si>
  <si>
    <t>244/2013</t>
  </si>
  <si>
    <t>Демонтаж оборудования сплит-систем</t>
  </si>
  <si>
    <t>240/2013</t>
  </si>
  <si>
    <t>Строительные материалы</t>
  </si>
  <si>
    <t>ООО "СтройДепартамент"</t>
  </si>
  <si>
    <t>268/2013</t>
  </si>
  <si>
    <t>Поставка модулей, коробок для внешних розеток</t>
  </si>
  <si>
    <t>ООО "Компания ЕТС"</t>
  </si>
  <si>
    <t>266/2013</t>
  </si>
  <si>
    <t>Поставка кабелей</t>
  </si>
  <si>
    <t>ООО "Хабаровская телекоммуникационная компания"</t>
  </si>
  <si>
    <t>259/2013</t>
  </si>
  <si>
    <t>Поставка канц.товаров</t>
  </si>
  <si>
    <t>260/2013</t>
  </si>
  <si>
    <t>Изготовление благ. писем</t>
  </si>
  <si>
    <t>254/2013</t>
  </si>
  <si>
    <t>Поставка однораз. посуды</t>
  </si>
  <si>
    <t>255/2013</t>
  </si>
  <si>
    <t>265/2013</t>
  </si>
  <si>
    <t>Поставка электротоваров</t>
  </si>
  <si>
    <t>ООО " Электротехническая компания "Меркурий ДВ"</t>
  </si>
  <si>
    <t>267/2013</t>
  </si>
  <si>
    <t>2313031 К</t>
  </si>
  <si>
    <t>Выполнение работ по разработке и изготовлению приветственных адресов</t>
  </si>
  <si>
    <t>МАУ "Хабаровские вести"</t>
  </si>
  <si>
    <t>270/2013</t>
  </si>
  <si>
    <t>Изготовление приветственного адреса</t>
  </si>
  <si>
    <t>Т/н 5445/8</t>
  </si>
  <si>
    <t>Исполнен 18.10.2013</t>
  </si>
  <si>
    <t>Исполнен 22.10.2013</t>
  </si>
  <si>
    <t>Т/н ХБ/000113</t>
  </si>
  <si>
    <t>Исполнен 23.10.2013</t>
  </si>
  <si>
    <t xml:space="preserve">Акт 2899 </t>
  </si>
  <si>
    <t>18.10.2013        17.10.2013</t>
  </si>
  <si>
    <t xml:space="preserve">Т/н 2100                Т/н 2086 </t>
  </si>
  <si>
    <t xml:space="preserve">Т/н 3697 </t>
  </si>
  <si>
    <t>Т/н Е-006957</t>
  </si>
  <si>
    <t xml:space="preserve">Т/н 3652 </t>
  </si>
  <si>
    <t>Акт 1302811482</t>
  </si>
  <si>
    <t>6305665            6305649</t>
  </si>
  <si>
    <t>23.10.2013           23.10.2013</t>
  </si>
  <si>
    <t xml:space="preserve">Т/н 2908 </t>
  </si>
  <si>
    <t>061/2013</t>
  </si>
  <si>
    <t>Услуги по транспортировке и обработке груза</t>
  </si>
  <si>
    <t>ИП Гельманшин Е.С.</t>
  </si>
  <si>
    <t>261/2013</t>
  </si>
  <si>
    <t>Приобретение дипломов</t>
  </si>
  <si>
    <t>262/2013</t>
  </si>
  <si>
    <t>Приобретение рамок</t>
  </si>
  <si>
    <t>263/2013</t>
  </si>
  <si>
    <t>Приобретение наградных кубков</t>
  </si>
  <si>
    <t>277/2013</t>
  </si>
  <si>
    <t>271/2013</t>
  </si>
  <si>
    <t>Поставка строительных материалов</t>
  </si>
  <si>
    <t>269/2013</t>
  </si>
  <si>
    <t>272/2013</t>
  </si>
  <si>
    <t>Об обмене электронными документами</t>
  </si>
  <si>
    <t>без денег</t>
  </si>
  <si>
    <t>УФК по Хаб.краю</t>
  </si>
  <si>
    <t>274/2013</t>
  </si>
  <si>
    <t>093/2013</t>
  </si>
  <si>
    <t>Выполнение работ по демонтажу оборудования охранной сигнализации, системы видеонаблюдения, системы пожарной сигнализации</t>
  </si>
  <si>
    <t>ООО  Предприятие "ИЗОТОП"</t>
  </si>
  <si>
    <t>Исполнен 31.10.2013</t>
  </si>
  <si>
    <t>Акт 79</t>
  </si>
  <si>
    <t xml:space="preserve"> 24.10.2013</t>
  </si>
  <si>
    <t>Акт 261</t>
  </si>
  <si>
    <t xml:space="preserve">Т/н ТТ-1302 </t>
  </si>
  <si>
    <t>Т/н ЛБ001392</t>
  </si>
  <si>
    <t>Т/н 008538/02</t>
  </si>
  <si>
    <t>4719514         4924668          5110878          5341610           5490590         5727202             6138501            6389304</t>
  </si>
  <si>
    <t>04.03.2013               03.04.2013            30.04.2013            06.06.2013                 27.06.2013             31.07.2013               30.09.2013            01.11.2013</t>
  </si>
  <si>
    <t>Акт 1-095              Акт 2-095                 Акт 3-095               Акт 4-095                Акт 5-095               Акт 6-095              Акт 7-095             Акт 9-095              Акт 10-095</t>
  </si>
  <si>
    <t>31.01.2013         28.02.2013               31.03.2013                30.04.2013                    31.05.2013               30.06.2013          31.07.2013           30.09.2013           31.10.2013</t>
  </si>
  <si>
    <t>4719516              4924674           5110881          5341692           5490587          5727199           5957348          5957348           6138505           6389302</t>
  </si>
  <si>
    <t>04.03.2013            03.04.2013            30.04.2013        06.06.2013             27.06.2013               31.07.2013              05.09.2013          30.09.2013          01.11.2013</t>
  </si>
  <si>
    <t>Акт 1-094              Акт 2-094             Акт 3-094             Акт 4-094            Акт 5-094            Акт 6-094                Акт 7-094            Акт 8-094             Акт 9-094            Акт 10-094</t>
  </si>
  <si>
    <t>31.01.2013                         28.02.2013                            31.03.2013            30.04.2013          31.05.2013           30.06.2013         31.07.2013       31.08.2014            30.09.2013               31.10.2013</t>
  </si>
  <si>
    <t>062/2013</t>
  </si>
  <si>
    <t>Демонтаж кондиционера</t>
  </si>
  <si>
    <t>278/2013</t>
  </si>
  <si>
    <t>Исполнен 05.11.2013</t>
  </si>
  <si>
    <t>Акт 169</t>
  </si>
  <si>
    <t xml:space="preserve">Акт 31/1 </t>
  </si>
  <si>
    <t>Т/н 260</t>
  </si>
  <si>
    <t>Т/н 008537/02</t>
  </si>
  <si>
    <t>Исполнен 06.11.2013</t>
  </si>
  <si>
    <t>Т/н 419</t>
  </si>
  <si>
    <t>282/2013</t>
  </si>
  <si>
    <t>Поставка экземпляров Системы Консультант Плюс</t>
  </si>
  <si>
    <t>270/2013 А</t>
  </si>
  <si>
    <t>270/2013 Б</t>
  </si>
  <si>
    <t>Услуги по проведению концертной программы</t>
  </si>
  <si>
    <t>МАУ "Северное сияние"</t>
  </si>
  <si>
    <t>280/2013</t>
  </si>
  <si>
    <t>Исполнен 08.11.2013</t>
  </si>
  <si>
    <t>Акт 823</t>
  </si>
  <si>
    <t>Т/н 2941</t>
  </si>
  <si>
    <t xml:space="preserve"> Т/н 3031</t>
  </si>
  <si>
    <t>Исполнен 11.11.2013</t>
  </si>
  <si>
    <t>Т/н 708</t>
  </si>
  <si>
    <t xml:space="preserve"> Акт 170</t>
  </si>
  <si>
    <t>6436497</t>
  </si>
  <si>
    <t xml:space="preserve">Акт 167 </t>
  </si>
  <si>
    <t>284/2013</t>
  </si>
  <si>
    <t>Исполнен 14.11.2013</t>
  </si>
  <si>
    <t>Акт  000660</t>
  </si>
  <si>
    <t>Акт 00000732</t>
  </si>
  <si>
    <t>4775295            4970734             5134937             5374383                5603670           5780036            5985807           6212013              6471929</t>
  </si>
  <si>
    <t>13.03.2013            10.04.2013                07.05.2013               11.06.2013                  12.07.2013              08.08.2013                10.09.2013              10.10.2013          14.11.2013</t>
  </si>
  <si>
    <t xml:space="preserve">Акт б/н                  Акт б/н                 Акт б/н                      Акт б/н                 Акт б/н                  Акт б/н                      Акт б/н                  Акт б/н                  Акт б/н                 Акт б/н     </t>
  </si>
  <si>
    <t>31.01.2013                                     28.02.2013             31.03.2013                30.04.2013             31.05.2013              30.06.2013         31.07.2013          31.08.2013          30.09.2013          31.10.2013</t>
  </si>
  <si>
    <t>249/2013</t>
  </si>
  <si>
    <t>Услуги связи</t>
  </si>
  <si>
    <t>281/2013</t>
  </si>
  <si>
    <t>Услуги по экспертизе сметной документации</t>
  </si>
  <si>
    <t>290/2013</t>
  </si>
  <si>
    <t>288/2013</t>
  </si>
  <si>
    <t>Поставка бытовой техники</t>
  </si>
  <si>
    <t>ИП Касаткин П.Р.</t>
  </si>
  <si>
    <t>285/2013</t>
  </si>
  <si>
    <t>Изготовление наградных плакеток</t>
  </si>
  <si>
    <t>289/2013</t>
  </si>
  <si>
    <t>291/2013</t>
  </si>
  <si>
    <t>Услуги по проведению праздничного концерта</t>
  </si>
  <si>
    <t>НОУК "Хабаровский краевой дворец культуры профсоюзов"</t>
  </si>
  <si>
    <t>292/2013</t>
  </si>
  <si>
    <t>Услуги по предоставление во временное пользование помещения</t>
  </si>
  <si>
    <t>294/2013</t>
  </si>
  <si>
    <t>Услуги по ремонту сейфа</t>
  </si>
  <si>
    <t>ООО "Страж"</t>
  </si>
  <si>
    <t>6500593</t>
  </si>
  <si>
    <t>Исполнен 18.11.2013</t>
  </si>
  <si>
    <t>Акт 858</t>
  </si>
  <si>
    <t>297/2013</t>
  </si>
  <si>
    <t>278/2013 А</t>
  </si>
  <si>
    <t>257/2013</t>
  </si>
  <si>
    <t>Утилизация отходов</t>
  </si>
  <si>
    <t>ООО "Дальпродукт"</t>
  </si>
  <si>
    <t>Исполнен 19.11.2013</t>
  </si>
  <si>
    <t>Т/н 1507</t>
  </si>
  <si>
    <t>Акт 00000038</t>
  </si>
  <si>
    <t>Исполнен 21.11.2013</t>
  </si>
  <si>
    <t>Акт У20292-13</t>
  </si>
  <si>
    <t xml:space="preserve"> Акт 184</t>
  </si>
  <si>
    <t>2313034 К</t>
  </si>
  <si>
    <t>Работы по монтажу охранно-пожарной сигнализации</t>
  </si>
  <si>
    <t>ОАО "Геприд"</t>
  </si>
  <si>
    <t>2313035 О</t>
  </si>
  <si>
    <t>Выполнение электромонтажных работ</t>
  </si>
  <si>
    <t>2313032 О</t>
  </si>
  <si>
    <t xml:space="preserve">Работы по реставрации и ремонту </t>
  </si>
  <si>
    <t>2313033 Е</t>
  </si>
  <si>
    <t>Авторский надзор за ходом выполнения работ</t>
  </si>
  <si>
    <t>ООО "Е. Осетров и Партнеры"</t>
  </si>
  <si>
    <t>Исполнен 26.11.2013</t>
  </si>
  <si>
    <t xml:space="preserve"> Акт 916</t>
  </si>
  <si>
    <t xml:space="preserve">Т/н 725 </t>
  </si>
  <si>
    <t>Т/н С0000548</t>
  </si>
  <si>
    <t>Исполнен 25.11.2013</t>
  </si>
  <si>
    <t>Исполнен 28.11.2013</t>
  </si>
  <si>
    <t>Акт 917</t>
  </si>
  <si>
    <t>273/2013</t>
  </si>
  <si>
    <t>Поставка маршрутизаторов</t>
  </si>
  <si>
    <t>ООО "Наутилус"</t>
  </si>
  <si>
    <t>283/2013</t>
  </si>
  <si>
    <t>293/2013</t>
  </si>
  <si>
    <t>295/2013</t>
  </si>
  <si>
    <t>296/2013</t>
  </si>
  <si>
    <t>298/2013</t>
  </si>
  <si>
    <t>300/2013</t>
  </si>
  <si>
    <t>301/2013</t>
  </si>
  <si>
    <t>305/2013</t>
  </si>
  <si>
    <t>Изготовление полиграфической продукции</t>
  </si>
  <si>
    <t>ООО "Лайм"</t>
  </si>
  <si>
    <t>275/2013</t>
  </si>
  <si>
    <t>276/2013</t>
  </si>
  <si>
    <t>Услуги телефонной связи</t>
  </si>
  <si>
    <t>ОАО "МТТ"</t>
  </si>
  <si>
    <t>299/2013</t>
  </si>
  <si>
    <t>286/2013</t>
  </si>
  <si>
    <t>287/2013</t>
  </si>
  <si>
    <t>Поставка пакетов и грамот</t>
  </si>
  <si>
    <t>5058383          5345610               6609169</t>
  </si>
  <si>
    <t>23.04.2013           06.06.2013                 02.12.2013</t>
  </si>
  <si>
    <t>Исполнен 03.12.2013</t>
  </si>
  <si>
    <t xml:space="preserve">Т/н ТТ-1529 </t>
  </si>
  <si>
    <t>Акт 000510</t>
  </si>
  <si>
    <t>4394045          4531970              4710119                 4908672          5125092             5306644              5543148           5764365         5951193           6236901           6399706          6635112</t>
  </si>
  <si>
    <t>27.12.2012         01.02.2013              01.03.2013              01.04.2013          06.05.2013          31.05.2013                  04.07.2013               06.08.2013            04.09.2013             14.10.2013             05.11.2013          04.12.2013</t>
  </si>
  <si>
    <t>Исполнен 04.12.2013</t>
  </si>
  <si>
    <t>Акт 102</t>
  </si>
  <si>
    <t>Т/н 009176/02</t>
  </si>
  <si>
    <t>Т/н 281</t>
  </si>
  <si>
    <t>Исполнен 05.12.2013</t>
  </si>
  <si>
    <t>Т/н 431</t>
  </si>
  <si>
    <t>Т/н Рк-30854</t>
  </si>
  <si>
    <t>2313036 О</t>
  </si>
  <si>
    <t>2313037 Е</t>
  </si>
  <si>
    <t>2313038 Е</t>
  </si>
  <si>
    <t>2313039 К</t>
  </si>
  <si>
    <t>2313040 К</t>
  </si>
  <si>
    <t>2313041 К</t>
  </si>
  <si>
    <t xml:space="preserve">Выполнение работ  по реставрации и ремонту внутренней отделки 2-го этажа памятника истории и культуры «Дом доходный А.И. Душечкина», 1912 г. по ул. Калинина, 27 в г. Хабаровске  </t>
  </si>
  <si>
    <t>Услуги по предоставлению тетральных билетов</t>
  </si>
  <si>
    <t xml:space="preserve">Оказание услуг по предоставлению автобусов с водителями </t>
  </si>
  <si>
    <t>Выполнение работ по реставрации и ремонту внутренней отделки помещений</t>
  </si>
  <si>
    <t>Оказание услуг по предоставлению проездных документов (авиабилетов) для перевозки группы детей, направляемых на общероссийскую новогоднюю елку</t>
  </si>
  <si>
    <t>КГБУК "Хабаровский театр юного зрителя и Хабаровский театр кукол"</t>
  </si>
  <si>
    <t>ООО " РОСТ ТУР"</t>
  </si>
  <si>
    <t>ООО "Авиамир"</t>
  </si>
  <si>
    <t>307/2013</t>
  </si>
  <si>
    <t>Беспроводной адаптер</t>
  </si>
  <si>
    <t>4410699                      4563564          4749598            4963084          5143617          5351875          5582411          5780033            5978751            5985816              6307691              6471902            6696298</t>
  </si>
  <si>
    <t>28.12.2012           07.02.2013   07.03.2013           09.04.2013          08.05.2013               07.06.2013        10.07.2013       08.08.2013            09.09.2013          10.09.2013          23.10.2013         14.11.2013           11.12.2013</t>
  </si>
  <si>
    <t>Исполнен 12.12.2013</t>
  </si>
  <si>
    <t>Т/н 2562</t>
  </si>
  <si>
    <t>309/2013</t>
  </si>
  <si>
    <t>Постака сервисного контакта</t>
  </si>
  <si>
    <t>ООО "Супервэйв Групп"</t>
  </si>
  <si>
    <t>02..12.2013</t>
  </si>
  <si>
    <t>308/2013</t>
  </si>
  <si>
    <t>Поставка шлюза и коммутатора</t>
  </si>
  <si>
    <t>251/2013</t>
  </si>
  <si>
    <t>Поставка коммутатора</t>
  </si>
  <si>
    <t>232/2013</t>
  </si>
  <si>
    <t>Поставка телефонов</t>
  </si>
  <si>
    <t>095/2013</t>
  </si>
  <si>
    <t>2313043 О</t>
  </si>
  <si>
    <t>Выполнение работ по монтажу структурированной кабельной сети и системы охранного телевтзионного наблюдения</t>
  </si>
  <si>
    <t>2313042 К</t>
  </si>
  <si>
    <t>069/2013</t>
  </si>
  <si>
    <t>Поставка сервисного контракта</t>
  </si>
  <si>
    <t>068/2013</t>
  </si>
  <si>
    <t>063/2013</t>
  </si>
  <si>
    <t>094/2013</t>
  </si>
  <si>
    <t>310/2013</t>
  </si>
  <si>
    <t>Проведение мед.осмотров</t>
  </si>
  <si>
    <t>311/2013</t>
  </si>
  <si>
    <t>Поставка "Парус"</t>
  </si>
  <si>
    <t>ООО "Программные продуктым "ПАРУС"</t>
  </si>
  <si>
    <t>316/2013</t>
  </si>
  <si>
    <t>317/2013</t>
  </si>
  <si>
    <t>Услуги по сопровождению программного обеспечения (ПО) и бухгалтерского (бюджетного) учета (БУ) по вызовам</t>
  </si>
  <si>
    <t>2313044 К</t>
  </si>
  <si>
    <t>Поставка автомобильного бензина АИ-95</t>
  </si>
  <si>
    <t>ОАО "Хабаровский НПЗ"</t>
  </si>
  <si>
    <t>4572813              4970736           5134935               5374379          5603682            5780040           5985810           6212017             6471892              6718432</t>
  </si>
  <si>
    <t>08.02.2013                  10.04.2013             07.05.2013                11.06.2013         12.07.2013            08.08.2013               10.09.2013               10.10.2013              14.11.2013           13.12.2013</t>
  </si>
  <si>
    <t>Акт б/н                 Акт б/н                        Акт б/н                     Акт б/н                 Акт б/н                      Акт  б/н                     Акт  б/н                Акт  б/н                            Акт  б/н                     Акт  б/н                Акт  б/н</t>
  </si>
  <si>
    <t>31.01.2013                28.02.2013               31.03.2013                 30.04.2013        31.05.2013              30.06.2013             31.07.2013          31.08.2013             30.09.2013          31.10.2013                30.11.2013</t>
  </si>
  <si>
    <t>302/2013</t>
  </si>
  <si>
    <t>303/2013</t>
  </si>
  <si>
    <t>315/2013</t>
  </si>
  <si>
    <t>Заключительная дезинфекция</t>
  </si>
  <si>
    <t>КГБУЗ "Краевая дезинфекционная станция"</t>
  </si>
  <si>
    <t>256/2013</t>
  </si>
  <si>
    <t>304/2013</t>
  </si>
  <si>
    <t>Услуги по экскурсионному обслуживанию</t>
  </si>
  <si>
    <t>2313046 К</t>
  </si>
  <si>
    <t>Поставка IP-автоматической телефонной станции</t>
  </si>
  <si>
    <t>ООО "Авантелеком"</t>
  </si>
  <si>
    <t>246/2013 А</t>
  </si>
  <si>
    <t>Программное обеспечение для ЭВМ</t>
  </si>
  <si>
    <t>6514048             6791348</t>
  </si>
  <si>
    <t>20.11.2013               20.12.2013</t>
  </si>
  <si>
    <t>318/2013</t>
  </si>
  <si>
    <t>Услуги телематических служб</t>
  </si>
  <si>
    <t>319/2013</t>
  </si>
  <si>
    <t>Поставка бумаги</t>
  </si>
  <si>
    <t>ИП Дорофеева Елена Алексеевна</t>
  </si>
  <si>
    <t>320/2013</t>
  </si>
  <si>
    <t>Услуги шиномонтажного сервисного центра</t>
  </si>
  <si>
    <t>321/2013</t>
  </si>
  <si>
    <t>Услуги по мойке автомобилей</t>
  </si>
  <si>
    <t>322/2013</t>
  </si>
  <si>
    <t>Услуги предрейсового осмотра</t>
  </si>
  <si>
    <t>ООО "Центр профилактической медицины и ОВП"</t>
  </si>
  <si>
    <t>326/2013</t>
  </si>
  <si>
    <t>Поставка фоторамок и бумаги</t>
  </si>
  <si>
    <t>328/2013</t>
  </si>
  <si>
    <t>Поставка картриджей</t>
  </si>
  <si>
    <t>Акт74ОЕ</t>
  </si>
  <si>
    <t>Исполнен 19.12.2013</t>
  </si>
  <si>
    <t>Т/н 779</t>
  </si>
  <si>
    <t>Исполнен 20.12.2013</t>
  </si>
  <si>
    <t>Акт 342</t>
  </si>
  <si>
    <t>01.08.2013                  01.08.2013              20.09.2013                11.11.2013              20.12.2013</t>
  </si>
  <si>
    <t>5736914                 5736918             6060687              6436507              6791344</t>
  </si>
  <si>
    <t>Акт 4                            Акт 5                     Акт 6                        Акт 7                       Акт 8                             Акт 9</t>
  </si>
  <si>
    <t>20.05.2013                     11.07.2013              31.07.2013           19.09.2013             06.11.2013              17.12.2013</t>
  </si>
  <si>
    <t>4897920             6279847                  6791357                 6791361</t>
  </si>
  <si>
    <t>29.03.2013                   18.10.2013                 20.12.2013                       20.12.2013</t>
  </si>
  <si>
    <t>329/2013</t>
  </si>
  <si>
    <t>Консультант Плюс</t>
  </si>
  <si>
    <t>330/2013</t>
  </si>
  <si>
    <t>Изготовление нагрудного значка "Молодежная алминистрация"</t>
  </si>
  <si>
    <t>ИП Жестовский Ян Алексеевич</t>
  </si>
  <si>
    <t>331/2013</t>
  </si>
  <si>
    <t>Изготовление нагрудного значка "Молодежное правительство"</t>
  </si>
  <si>
    <t>Т/н 13-001585</t>
  </si>
  <si>
    <t>Т/н13-001586</t>
  </si>
  <si>
    <t>332/2013</t>
  </si>
  <si>
    <t>Услуги дизайнера по оформлению дипломов</t>
  </si>
  <si>
    <t>333/2013</t>
  </si>
  <si>
    <t>334/2013</t>
  </si>
  <si>
    <t>Накл.272-03</t>
  </si>
  <si>
    <t>Т/н 009415/02</t>
  </si>
  <si>
    <t>Т/н 009416/02</t>
  </si>
  <si>
    <t>Т/н 295</t>
  </si>
  <si>
    <t>4678134        4820959           5110537         5341659             5490583          5702760         5925991             6052915             6307681              6586919               6803872</t>
  </si>
  <si>
    <t>26.02.2013          19.03.2013            30.04.2013             06.06.2013          27.06.2013            29.07.2013           30.08.2013             19.09.2013             23.10.2013             28.11.2013             23.12.2013</t>
  </si>
  <si>
    <t xml:space="preserve"> Акт 270.1-1/1             Акт 270.1-1/2                   Акт 270.1-1/3             Акт 270.1-1/4           Акт 2770.1-1/5                 Акт 2770.1-1/6             Акт 2770.1-1/7         Акт 2770.1-1/8       Акт 2770.1-1/9          Акт 2770.1-1/11              Акт 2770.1-1/12</t>
  </si>
  <si>
    <t>15.01.2013          21.02.2013           14.03.2013             16.04.2013            16.05.2013          14.06.2013            16.07.2013          14.08.2013       13.09.2013          15.11.2013                 13.12.2013</t>
  </si>
  <si>
    <t>335/2013</t>
  </si>
  <si>
    <t>337/2013</t>
  </si>
  <si>
    <t>Выполнение работ по тех.обслуживанию системы учета тепловой энергии</t>
  </si>
  <si>
    <t>338/2013</t>
  </si>
  <si>
    <t>Услуги по разработке макета почетного знака</t>
  </si>
  <si>
    <t>339/2013</t>
  </si>
  <si>
    <t>ИП Холодилин Александр Александрович</t>
  </si>
  <si>
    <t>341/2013</t>
  </si>
  <si>
    <t>Оказание услуг междугородной и международной телефонной связи</t>
  </si>
  <si>
    <t>Исполнен 23.12.2013</t>
  </si>
  <si>
    <t>Акт 756</t>
  </si>
  <si>
    <t>6803981</t>
  </si>
  <si>
    <t>5702764             5960735                6120806                6399707              6791373            6803998</t>
  </si>
  <si>
    <t>29.07.2013              05.09.2013               27.09.2013            05.11.2013             20.12.2013            23.12.2013</t>
  </si>
  <si>
    <t xml:space="preserve">Акт  112               Акт  118                   Акт  151                  Акт  161                 Акт  171                    Акт 241                 Акт 244 </t>
  </si>
  <si>
    <t>27.06.2013             04.07.2013                02.09.2013             24.09.2013              22.10.2013          25.11.2013                  19.12.2013</t>
  </si>
  <si>
    <t>4775297          4953706        5134938              5341650          5526091           5773525         5925986          6110690           6436493             6791381            6803989</t>
  </si>
  <si>
    <t>13.03.2013           08.04.2013         07.05.2013              06.06.2013         02.07.2013            07.08.2013             30.08.2013          26.09.2013           11.11.2013             20.12.2013            23.12.2013</t>
  </si>
  <si>
    <t>Акт 91                    Акт 504                    Акт 900                Акт 1385                Акт  1768             Акт 2004              Акт 2529             Акт 2739                  Акт 2972              Акт 3269                  Акт 4039              Акт 3742</t>
  </si>
  <si>
    <t>29.01.2013                         25.02.2013               25.03.2013                25.04.2013           25.05.2013       02.07.2013      25.07.2013           23.08.2013                25.09.2013                25.10.2013            16.12.2013                25.11.2013</t>
  </si>
  <si>
    <t>323/2013</t>
  </si>
  <si>
    <t>324/2013</t>
  </si>
  <si>
    <t>325/2013</t>
  </si>
  <si>
    <t>5543128                5684118              6305657              6586921                 6703793                6842973</t>
  </si>
  <si>
    <t>04.07.2013                   25.07.2013             23.10.2013             28.11.2013             12.12.2013              25.12.2013</t>
  </si>
  <si>
    <t>Исолнен 25.12.2013</t>
  </si>
  <si>
    <t>Акт 836</t>
  </si>
  <si>
    <t>Акт АТЦ432</t>
  </si>
  <si>
    <t>Исполнен 25.12.2013</t>
  </si>
  <si>
    <t xml:space="preserve"> Акт АТБ350</t>
  </si>
  <si>
    <t>5620097                  6262765                6514046               6852979</t>
  </si>
  <si>
    <t>16.07.2013                   16.10.2013               20.11.2013             25.12.2013</t>
  </si>
  <si>
    <t xml:space="preserve">Акт б/н                 Акт б/н                        Акт б/н                     Акт б/н                 Акт б/н                   Акт б/н                 Акт б/н  </t>
  </si>
  <si>
    <t>31.01.2013                      28.02.2013                      31.03.2013            30.04.2013            30.09.2013            31.10.2013            30.11.2013</t>
  </si>
  <si>
    <t>001/2013</t>
  </si>
  <si>
    <t>Зачисление денежных средств на счета физ.лиц</t>
  </si>
  <si>
    <t>ОАО "Сбербанк России"</t>
  </si>
  <si>
    <t xml:space="preserve">Акт 00000131 </t>
  </si>
  <si>
    <t>327/2013</t>
  </si>
  <si>
    <t>Поставка автошин</t>
  </si>
  <si>
    <t>ООО "Амуршина-Хабаровск"</t>
  </si>
  <si>
    <t xml:space="preserve">Т/н 176 </t>
  </si>
  <si>
    <t>Т/н 2064630101</t>
  </si>
  <si>
    <t>Т/н 2064650101</t>
  </si>
  <si>
    <t>Т/н 2064590101</t>
  </si>
  <si>
    <t>Акты 1,2,3,4,5</t>
  </si>
  <si>
    <t>Исполнен 17.12.2013</t>
  </si>
  <si>
    <t>Акт П0000538</t>
  </si>
  <si>
    <t>Исполнен 25.10.2013</t>
  </si>
  <si>
    <t>Исполнен 16.10.2013</t>
  </si>
  <si>
    <t>28.05.2013             19.08.2013         05.11.2013             28.11.2013            13.12.2013</t>
  </si>
  <si>
    <t>Т/н 1742                      Т/н  2218               Т/н  3453               Т/н  3719            Т/н 3878</t>
  </si>
  <si>
    <t>Акт 186-2             Акт  186-3              Акт  163-4                Акт  163-4</t>
  </si>
  <si>
    <t>14.06.2013               09.08.2013             01.11.2013         09.12.2013</t>
  </si>
  <si>
    <t>Исполнен 09.12.2013</t>
  </si>
  <si>
    <t xml:space="preserve"> Акт У24831-13            Акт У24911-13</t>
  </si>
  <si>
    <t>05.12.2013           24.12.2013</t>
  </si>
  <si>
    <t>6803849                 6852973              6852997</t>
  </si>
  <si>
    <t>23.12.2013               25.12.2013               25.12.2013</t>
  </si>
  <si>
    <t>Акт У24830-13             Акт У24925-13                 Акт У24924-13</t>
  </si>
  <si>
    <t>30.11.2013             24.12.2013            30.11.2013</t>
  </si>
  <si>
    <t>5934919              6138503              6424423             6642186              6852995</t>
  </si>
  <si>
    <t>02.09.2013               30.09.2013                   08.11.2013                     05.12.2013              25.12.2013</t>
  </si>
  <si>
    <t>Акт 00000036        Акт 00000035                 Акт 00000042             Акт 00000048                Акт 00000055             Акт 00000061</t>
  </si>
  <si>
    <t>31.07.2013           31.08.2013                30.09.2013          31.10.2013             30.11.2013                25.12.2013</t>
  </si>
  <si>
    <t>5967738             6170946               6424473                6791369             6852999</t>
  </si>
  <si>
    <t>06.09.2013                03.10.2013             08.11.2013                20.12.2013              25.12.2013</t>
  </si>
  <si>
    <t>31.07.2013              30.09.2013               31.10.2013              30.11.2013          25.12.2013</t>
  </si>
  <si>
    <t xml:space="preserve">Акт 00000022                Акт 00000028                 Акт 00000031                Акт 36                    Акт 38                                                       </t>
  </si>
  <si>
    <t>Акт 833</t>
  </si>
  <si>
    <t xml:space="preserve">Т/н 16684 </t>
  </si>
  <si>
    <t>Исполнен 26.12.2013</t>
  </si>
  <si>
    <t>Т/н 009913/02</t>
  </si>
  <si>
    <t>Т/н  vs-0000227</t>
  </si>
  <si>
    <t xml:space="preserve">Т/н 841 </t>
  </si>
  <si>
    <t>Акт 34/1               Акт 37/1</t>
  </si>
  <si>
    <t>30.11.2013             25.12.2013</t>
  </si>
  <si>
    <t>Акт б/н                        Акт 15198                 Акт 16561</t>
  </si>
  <si>
    <t>13.11.2013                 30.11.2013             30.12.2013</t>
  </si>
  <si>
    <t>4729369                    4924671               5158386            5345602        5543135           5755849            5934918              6152389           6399711             6791397             6884785</t>
  </si>
  <si>
    <t>05.03.2013           03.04.2013            13.05.2013             06.06.2013         04.07.2013     05.08.2013          02.09.2013             02.10.2013             05.11.2013           20.12.2013          26.12.2013</t>
  </si>
  <si>
    <t xml:space="preserve">Акт  1173             Акт 2621             Акт 4016             Акт 5408               Акт 6800              Акт  8259                  Акт  9808              Акт 11183                Акт  12501          Акт 13876              Акт 15199             Акт 16562 </t>
  </si>
  <si>
    <t>31.01.2013              28.02.2013             29.03.2013            30.04.2013             31.05.2013         30.06.2013          31.07.2013             02.09.2013               30.09.2013          31.10.2013             30.11.2013                31.12.2013</t>
  </si>
  <si>
    <t>Исполнен 31.12.2013</t>
  </si>
  <si>
    <t>Акт 330</t>
  </si>
  <si>
    <t xml:space="preserve">Т/н 323 </t>
  </si>
  <si>
    <t>Т/н 009914/02</t>
  </si>
  <si>
    <t>6886890</t>
  </si>
  <si>
    <t>Т/н 2064480101</t>
  </si>
  <si>
    <t>6886893</t>
  </si>
  <si>
    <t>Т/н 2064550101</t>
  </si>
  <si>
    <t xml:space="preserve">Т/н 28829 </t>
  </si>
  <si>
    <t>Т/н 009892/1/02</t>
  </si>
  <si>
    <t>Акт 2009140101</t>
  </si>
  <si>
    <t>Т/н 009838/02</t>
  </si>
  <si>
    <t>Т/н 4653</t>
  </si>
  <si>
    <t>Акт 455/1,2                 Акт  3180             Акт 3906               Акт 3876             Акт 3906</t>
  </si>
  <si>
    <t>11.02.2013               10.10.2013              16.12.2013                  10.11.2013            16.12.2013</t>
  </si>
  <si>
    <t>Акт  068001/07/0299       Акт 068001/08/0299              Акт 068001/09/0299              Акт  068001/10/0299            Акт  068001/11/0299               Акт  068001/12/0299</t>
  </si>
  <si>
    <t>31.07.2013          31.08.2013          30.09.2013                31.10.2013              30.11.2013              31.12.2013</t>
  </si>
  <si>
    <t xml:space="preserve">Сч/ф FOSS-230910-000504645       Сч/ф FOSS-230910-001021653             Акт б/н                    Акт 00000020            Акт  00000021                Акт 00000022            Акт 00000023              Акт 00000024                  Акт   00000025            Акт 00000026                     Акт  00000027          </t>
  </si>
  <si>
    <t>31.01.2013          28.02.2013                  31.03.2013                   30.04.2013        31.05.2013         01.07.2013              31.07.2013            31.08.2013              30.09.2013           31.10.2013                30.11.2013</t>
  </si>
  <si>
    <t>Исполнен 27.12.2013</t>
  </si>
  <si>
    <t>Т/н УТ-12305</t>
  </si>
  <si>
    <t>Акт 113</t>
  </si>
  <si>
    <t>Акт 112</t>
  </si>
  <si>
    <t>6886911</t>
  </si>
  <si>
    <t>Т/н 2064430101</t>
  </si>
  <si>
    <t xml:space="preserve">Акты 1,2 </t>
  </si>
  <si>
    <t>6886914</t>
  </si>
  <si>
    <t>Т/н 1985660101</t>
  </si>
  <si>
    <t>6886920</t>
  </si>
  <si>
    <t>Т/н 2064530101</t>
  </si>
  <si>
    <t>Т/н 2064660101</t>
  </si>
  <si>
    <t xml:space="preserve">Акт 000014             </t>
  </si>
  <si>
    <t>312/2013</t>
  </si>
  <si>
    <t>Услуги по хранения транспортного средства</t>
  </si>
  <si>
    <t>2313045 Е</t>
  </si>
  <si>
    <t>Энергоснабжение</t>
  </si>
  <si>
    <t>344/2013</t>
  </si>
  <si>
    <t>Услуги по разработке проектно-сметной документации</t>
  </si>
  <si>
    <t>ООО "Интерфейс"</t>
  </si>
  <si>
    <t>343/2013</t>
  </si>
  <si>
    <t>2314001 Е</t>
  </si>
  <si>
    <t>Услуги почтовой связи</t>
  </si>
  <si>
    <t>2314002 Е</t>
  </si>
  <si>
    <t>2314005 К</t>
  </si>
  <si>
    <t>342/2013</t>
  </si>
  <si>
    <t>Изготовление подарочной издательской продукции</t>
  </si>
  <si>
    <t>002/2014</t>
  </si>
  <si>
    <t>313/2013</t>
  </si>
  <si>
    <t>Хранение транспортного средства (Prado)</t>
  </si>
  <si>
    <t>336/2013</t>
  </si>
  <si>
    <t>Поставка знаков</t>
  </si>
  <si>
    <t>ООО "ЭТК "Меркурий ДВ"</t>
  </si>
  <si>
    <t>2314003 Е</t>
  </si>
  <si>
    <t>2314006 К</t>
  </si>
  <si>
    <t>2314007 К</t>
  </si>
  <si>
    <t>001/2014</t>
  </si>
  <si>
    <t>003/2014</t>
  </si>
  <si>
    <t>Поставка гвоздик</t>
  </si>
  <si>
    <t>006/2014</t>
  </si>
  <si>
    <t>ООО "Контакт-опт"</t>
  </si>
  <si>
    <t>007/2014</t>
  </si>
  <si>
    <t>009/2014</t>
  </si>
  <si>
    <t>Обучение специалиста</t>
  </si>
  <si>
    <t>ФГБОУ ВПО "ТОГУ"</t>
  </si>
  <si>
    <t>010/2014</t>
  </si>
  <si>
    <t>Поставка мебели</t>
  </si>
  <si>
    <t>011/2014</t>
  </si>
  <si>
    <t>акт У00002-14</t>
  </si>
  <si>
    <t>Исполнен 15.01.2014</t>
  </si>
  <si>
    <t>6436480            6791400             6842978             6947560</t>
  </si>
  <si>
    <t>11.11.2013              20.12.2013              25.12.2013                 13.01.2014</t>
  </si>
  <si>
    <t>Т/н 5-012829             Т/н 5-014126               Т/н 5-014314              Т/нн 5-015530</t>
  </si>
  <si>
    <t>31.10.2013            30.11.2013          15.12.2013               31.12.2013</t>
  </si>
  <si>
    <t>Исполнен 17.01.2014</t>
  </si>
  <si>
    <t>Акт 002</t>
  </si>
  <si>
    <t>Исполнен 24.01.2014</t>
  </si>
  <si>
    <t>Акт 89</t>
  </si>
  <si>
    <t>Акт 3/1/1/009888       Акт б/н                     Акт б/н                     Акт  3/1/1/149959          Акт 3/1/1/160106        Акт 3/1/1/169204      Акт 3/1/1/174547           Акт 3/1/1/178632         Акт 3/1/1/183367            Акт 3/1/1/190675                Акт 3/1/1/206612             Акт 3/1/1/000124               Акт 3/1/1/232517</t>
  </si>
  <si>
    <t>31.01.2013         28.02.2013                31.03.2013         30.04.2013          31.05.2013        30.06.2013      31.07.2013            31.08.2013            30.09.2013            31.10.2013             30.11.2013            24.12.2013           31.12.2013</t>
  </si>
  <si>
    <t>4670420         4820956          5058384              5201439            5268055              5458088             5658373         5861097           6557996             7018472</t>
  </si>
  <si>
    <t>25.02.2013             19.03.2013                23.04.2013             17.05.2013         28.05.2013          24.06.2013                22.07.2013          21.08.2013           26.11.2013               24.01.2014</t>
  </si>
  <si>
    <t>Акт 1356/2/04             Акт 11474/2/04         Акт 23177/2/04           Акт 35470/2/04        Акт 53093/2/04         Акт 63441/2/04         Акт 75268/2/04           Акт  86739/2/04        Акт  99866/2/04      Акт 112788/2/04               Акт  113874/2/04              Акт 139947/2/04</t>
  </si>
  <si>
    <t>31.01.2013                28.02.2013            31.03.2013           30.04.2013           31.05.2013            30.06.2013          31.07.2013         31.08.2013           31.09.2013       31.10.2013             30.11.2013          31.12.2013</t>
  </si>
  <si>
    <t>012/2014</t>
  </si>
  <si>
    <t>Акт 00000002</t>
  </si>
  <si>
    <t>Исполнен 05.02.2014</t>
  </si>
  <si>
    <t>013/2014</t>
  </si>
  <si>
    <t>ООО "Орион"</t>
  </si>
  <si>
    <t>Исполнен 06.02.2014</t>
  </si>
  <si>
    <t>014/2014</t>
  </si>
  <si>
    <t>Услуги по ОГАГО</t>
  </si>
  <si>
    <t>Филиал ОГАО "Ингасстрах"</t>
  </si>
  <si>
    <t>015/2014</t>
  </si>
  <si>
    <t>Подготовка электротехнического персонала</t>
  </si>
  <si>
    <t>НОУ "Учебный центр"</t>
  </si>
  <si>
    <t>2314008 К</t>
  </si>
  <si>
    <t>Услуги по изготовлению часов мужских наручных с символикой</t>
  </si>
  <si>
    <t>ООО "Даль-Час-Торг"</t>
  </si>
  <si>
    <t>004/2014</t>
  </si>
  <si>
    <t>Услуги по тех. Обслуживанию и ремонту авто</t>
  </si>
  <si>
    <t>ООО "Саммт Моторс(Хабаровск)"</t>
  </si>
  <si>
    <t>Т-н РОМХБ-00229</t>
  </si>
  <si>
    <t>Исполнен 07.02.2014</t>
  </si>
  <si>
    <t>2314004 Е</t>
  </si>
  <si>
    <t>Услуги водоснабжения и водоотведения</t>
  </si>
  <si>
    <t>Т-н РОМХБ-00243</t>
  </si>
  <si>
    <t>ОАО "Рэдком-Интернет"</t>
  </si>
  <si>
    <t>008/2014</t>
  </si>
  <si>
    <t>Услуги бесконтактной мойки автомобилей</t>
  </si>
  <si>
    <t>ИП Неклюдова Светлана Игоревна</t>
  </si>
  <si>
    <t>005/2014</t>
  </si>
  <si>
    <t>ООО "Пилигрим"</t>
  </si>
  <si>
    <t>340/2013</t>
  </si>
  <si>
    <t>Индексы ТСНБ</t>
  </si>
  <si>
    <t>Исполнен 25.02.2014</t>
  </si>
  <si>
    <t>10 465,20</t>
  </si>
  <si>
    <t>Акт 165-78175-9118216/14</t>
  </si>
  <si>
    <t>5 700,00</t>
  </si>
  <si>
    <t>Исполнен 26.02.2014</t>
  </si>
  <si>
    <t>180 000,00</t>
  </si>
  <si>
    <t>Акт БК-017</t>
  </si>
  <si>
    <t>1 750,00</t>
  </si>
  <si>
    <t>Т/н 85</t>
  </si>
  <si>
    <t>4 417,50</t>
  </si>
  <si>
    <t>Т-н 2-670</t>
  </si>
  <si>
    <t>Исполнен 27.02.2014</t>
  </si>
  <si>
    <t>Акт АФО-000025</t>
  </si>
  <si>
    <t>4 800,00</t>
  </si>
  <si>
    <t>Акт 6                  Акт 7</t>
  </si>
  <si>
    <t>28.02.2014                05.03.2014</t>
  </si>
  <si>
    <t xml:space="preserve">Акт 13 </t>
  </si>
  <si>
    <t>Исполнен 06.03.2014</t>
  </si>
  <si>
    <t>Акт 29</t>
  </si>
  <si>
    <t>Акт 03034</t>
  </si>
  <si>
    <t>Исполнен 21.02.2014</t>
  </si>
  <si>
    <t>Акт 1582</t>
  </si>
  <si>
    <t>Исполне 13.03.2014</t>
  </si>
  <si>
    <t>Акт 383             Акт 551</t>
  </si>
  <si>
    <t>13.02.2014              25.02.2014</t>
  </si>
  <si>
    <t>2314010 К</t>
  </si>
  <si>
    <t>Услуги по ОСАГО</t>
  </si>
  <si>
    <t>ОАО "АльфаСтрахование"</t>
  </si>
  <si>
    <t>016/2014</t>
  </si>
  <si>
    <t>Нормативно-техническая литература</t>
  </si>
  <si>
    <t>017/2014</t>
  </si>
  <si>
    <t>Учеба сметчиков</t>
  </si>
  <si>
    <t>ООО "ДВ ТрансАзия"</t>
  </si>
  <si>
    <t>018/2014</t>
  </si>
  <si>
    <t>ЭЦП</t>
  </si>
  <si>
    <t>ЗАО "Сервер-Центр"</t>
  </si>
  <si>
    <t>272448              293650</t>
  </si>
  <si>
    <t>05.03.2014                 06.03.2014</t>
  </si>
  <si>
    <t>184641             37796</t>
  </si>
  <si>
    <t>25.02.2014               14.03.2014</t>
  </si>
  <si>
    <t xml:space="preserve">       </t>
  </si>
  <si>
    <t>4572828                4767184         4963085          5143619        5439985       5582410          5780043               5985813             6212006             6525857              6791403            6883246           7018469</t>
  </si>
  <si>
    <t>08.02.2013              12.03.2013              09.04.2013       08.05.2013           20.06.2013             10.07.2013          08.08.2013                 10.09.2013             10.10.2013         21.11.2013            20.12.2013             26.12.2013                24.01.2014</t>
  </si>
  <si>
    <t>57 000,00</t>
  </si>
  <si>
    <t>019/2014</t>
  </si>
  <si>
    <t>020/2014</t>
  </si>
  <si>
    <t>Изготовление БСО</t>
  </si>
  <si>
    <t>552 203,00</t>
  </si>
  <si>
    <t>Исполнен 31.03.2014</t>
  </si>
  <si>
    <t>631 067,00</t>
  </si>
  <si>
    <t>5007                241985              198934</t>
  </si>
  <si>
    <t>03.02.2014             03.03.2014             02.04.2014</t>
  </si>
  <si>
    <t>Акт 3/1                Акт 6/1                    Акт 9/1</t>
  </si>
  <si>
    <t>31.01.2014           28.02.2014                31.03.2014</t>
  </si>
  <si>
    <t>Исполнен 02.04.2014</t>
  </si>
  <si>
    <t>Исполнен 04.04.2014</t>
  </si>
  <si>
    <t>Акт ХФ-38459      Т-н ХФ-61894</t>
  </si>
  <si>
    <t>31.03.2014                  31.03.2014</t>
  </si>
  <si>
    <t>Т/н 118</t>
  </si>
  <si>
    <t>Исполнен 09.04.2014</t>
  </si>
  <si>
    <t>105659                76295                  278897</t>
  </si>
  <si>
    <t>14.02.2014                 19.03.2014                 10.04.2014</t>
  </si>
  <si>
    <t xml:space="preserve">Акт У01697-14             Акт У04896-14             Акт У08065-14 </t>
  </si>
  <si>
    <t>31.01.2014              28.02.2014                  31.03.2014</t>
  </si>
  <si>
    <t>2 740 997,15</t>
  </si>
  <si>
    <t>Исполнен 15.04.2014</t>
  </si>
  <si>
    <t>11.04.2014                11.04.2014</t>
  </si>
  <si>
    <t>справка КС-3 №1                акт КС-2 №1</t>
  </si>
  <si>
    <t>Акт 24</t>
  </si>
  <si>
    <t>Исполнен 18.04.2014</t>
  </si>
  <si>
    <t xml:space="preserve"> Т/н С0000096</t>
  </si>
  <si>
    <t>Исполнен 28.03.2014</t>
  </si>
  <si>
    <t>Акт ОС-06578/7691/R</t>
  </si>
  <si>
    <t>Исполнен 26.03.2014</t>
  </si>
  <si>
    <t>Акт 068001/01/0200              Акт 068001/02/0200            Акт 068001/03/0200</t>
  </si>
  <si>
    <t>31.01.2014               28.02.2014            31.03.2014</t>
  </si>
  <si>
    <t>018/2014 А</t>
  </si>
  <si>
    <t>Оказание информационно-консультационных услуг в форме семинара</t>
  </si>
  <si>
    <t>Российский фонд образовательных программ "Экономика и управление"</t>
  </si>
  <si>
    <t>021/2014</t>
  </si>
  <si>
    <t>Техническое обслуживание МФУ</t>
  </si>
  <si>
    <t>ООО "2С"</t>
  </si>
  <si>
    <t>022/2014</t>
  </si>
  <si>
    <t>Оказание платных медицинских услуг</t>
  </si>
  <si>
    <t>ООО "МУ "Империя здоровья"</t>
  </si>
  <si>
    <t>023/2014</t>
  </si>
  <si>
    <t>024/2014</t>
  </si>
  <si>
    <t>025/2014</t>
  </si>
  <si>
    <t>Поставка одн.посуды</t>
  </si>
  <si>
    <t>Акт 279</t>
  </si>
  <si>
    <t>Исполнен 16.04.2014</t>
  </si>
  <si>
    <t>Исполнен 12.04.2014</t>
  </si>
  <si>
    <t>2314009 К</t>
  </si>
  <si>
    <t>Услуги по предоставлению охраняемой круглосуточной автомобильной стоянки</t>
  </si>
  <si>
    <t>2314011 К</t>
  </si>
  <si>
    <t>2314012 К</t>
  </si>
  <si>
    <t>2314013 К</t>
  </si>
  <si>
    <t>Услуги по охране общественного порядка и охране товарно-материальных ценностей на объекте КГБУ "ЦБУРПОО"</t>
  </si>
  <si>
    <t>ООО "ЧОО "Навигатор"</t>
  </si>
  <si>
    <t>2314014 К</t>
  </si>
  <si>
    <t>Услуги по заправке и восстановлению картриджей</t>
  </si>
  <si>
    <t>ИП Исаев Александр Александрович</t>
  </si>
  <si>
    <t>2314015 Е</t>
  </si>
  <si>
    <t>Выполнение работ по реставрации и ремонту памятника истории и культуры "Дом доходный А.И. Душечкина"</t>
  </si>
  <si>
    <t>029/2014</t>
  </si>
  <si>
    <t>Услуги по проверке достоверности определения сметной стоимости капитального ремонта объекта</t>
  </si>
  <si>
    <t>Исполнен 29.04.2014</t>
  </si>
  <si>
    <t xml:space="preserve">Т/н 252 </t>
  </si>
  <si>
    <t>Т/н ЛБ000436</t>
  </si>
  <si>
    <t>10 280,00</t>
  </si>
  <si>
    <t>Т/н 2-1798</t>
  </si>
  <si>
    <t>56 018,00</t>
  </si>
  <si>
    <t>Исполнен 30.04.2014</t>
  </si>
  <si>
    <t xml:space="preserve">Акт 344/13 </t>
  </si>
  <si>
    <t>2314017 К</t>
  </si>
  <si>
    <t>Услуги по изготовлению удостоверений</t>
  </si>
  <si>
    <t>2314016 АЭ</t>
  </si>
  <si>
    <t>2314018 АЭ</t>
  </si>
  <si>
    <t>Поставка бензина автомобильного</t>
  </si>
  <si>
    <t>Исполнен 12.05.2014</t>
  </si>
  <si>
    <t>241984      532122</t>
  </si>
  <si>
    <t>03.03.2014     12.05.2014</t>
  </si>
  <si>
    <t>Акт 64                Акт 73</t>
  </si>
  <si>
    <t>28.02.2014          31.03.2014</t>
  </si>
  <si>
    <t>Исполнено 13.05.2014</t>
  </si>
  <si>
    <t>Акт 12</t>
  </si>
  <si>
    <t>030/2014</t>
  </si>
  <si>
    <t>2314019 АЭ</t>
  </si>
  <si>
    <t>Выполнение работ по монтажу структурированной кабельной сети и системы охранного телевизионного наблюдения</t>
  </si>
  <si>
    <t>ООО "Корпоративные системы и сети"</t>
  </si>
  <si>
    <t>2314021 ЭА</t>
  </si>
  <si>
    <t>Поставка картриджей и драм-юнита</t>
  </si>
  <si>
    <t>ООО "МедиаМир"</t>
  </si>
  <si>
    <t>2314020 К</t>
  </si>
  <si>
    <t>ИП Степанов А.С.</t>
  </si>
  <si>
    <t>2314022 Е</t>
  </si>
  <si>
    <t>Билеты в кинотеатр</t>
  </si>
  <si>
    <t>2314023 К</t>
  </si>
  <si>
    <t>ООО "Компания "Цветочный дом"</t>
  </si>
  <si>
    <t>2314024 К</t>
  </si>
  <si>
    <t>Услуги по изготовлению рамок для дипломов</t>
  </si>
  <si>
    <t>Повышение квалификации специалистов</t>
  </si>
  <si>
    <t>АНО ВПО "ДВИМО"</t>
  </si>
  <si>
    <t>031/2014</t>
  </si>
  <si>
    <t>Исполнен 16.05.2014</t>
  </si>
  <si>
    <t>Акт 536</t>
  </si>
  <si>
    <t>Исполнен 27.05.2014</t>
  </si>
  <si>
    <t xml:space="preserve"> Т/н 201401</t>
  </si>
  <si>
    <t>Исполнен 29.05.2014</t>
  </si>
  <si>
    <t>Т/н ЛБ000468</t>
  </si>
  <si>
    <t xml:space="preserve">Т/н 1529 </t>
  </si>
  <si>
    <t>Акт 343</t>
  </si>
  <si>
    <t xml:space="preserve"> Акт 1/1</t>
  </si>
  <si>
    <t>Исполнен 30.05.2014</t>
  </si>
  <si>
    <t>Акт 194</t>
  </si>
  <si>
    <t>327940               720686</t>
  </si>
  <si>
    <t>16.04.2014                  30.05.2014</t>
  </si>
  <si>
    <t>582680                  788431</t>
  </si>
  <si>
    <t xml:space="preserve">16.05.2014                   06.06.2014  </t>
  </si>
  <si>
    <t>Акт 68                 Акт 69</t>
  </si>
  <si>
    <t>30.04.2014                31.05.2014</t>
  </si>
  <si>
    <t>Исполнен 06.06.2014</t>
  </si>
  <si>
    <t>Т/н 103</t>
  </si>
  <si>
    <t xml:space="preserve"> 30.05.2014</t>
  </si>
  <si>
    <t>032/2014</t>
  </si>
  <si>
    <t>033/2014</t>
  </si>
  <si>
    <t>034/2014</t>
  </si>
  <si>
    <t>035/2014</t>
  </si>
  <si>
    <t>036/2014</t>
  </si>
  <si>
    <t>037/2014</t>
  </si>
  <si>
    <t>038/2014</t>
  </si>
  <si>
    <t>039/2014</t>
  </si>
  <si>
    <t>040/2014</t>
  </si>
  <si>
    <t>041/2014</t>
  </si>
  <si>
    <t>042/2014</t>
  </si>
  <si>
    <t>043/2014</t>
  </si>
  <si>
    <t>044/2014</t>
  </si>
  <si>
    <t>045/2014</t>
  </si>
  <si>
    <t>046/2014</t>
  </si>
  <si>
    <t>047/2014</t>
  </si>
  <si>
    <t>Поставка кондиционера</t>
  </si>
  <si>
    <t>ООО "Техно-климат"</t>
  </si>
  <si>
    <t>032/2014 А</t>
  </si>
  <si>
    <t>Работы по монтажу кондиционера</t>
  </si>
  <si>
    <t>Поставка цифровых плееров</t>
  </si>
  <si>
    <t>ИП Чернышов Альберт Леонидович</t>
  </si>
  <si>
    <t>Изготовление фотографий для вручения</t>
  </si>
  <si>
    <t>Сертификат (для вручения)</t>
  </si>
  <si>
    <t>048/2014</t>
  </si>
  <si>
    <t>Услуги по ТО авто</t>
  </si>
  <si>
    <t>Папка под сертификат (для вручения)</t>
  </si>
  <si>
    <t>038/2014 А</t>
  </si>
  <si>
    <t>Поставка нормативно-технической литературы</t>
  </si>
  <si>
    <t>Выполнение работ по монтажу оборудования</t>
  </si>
  <si>
    <t>Поставка водонагревателя накопительного</t>
  </si>
  <si>
    <t>ООО "ТС "Контур Будущего"</t>
  </si>
  <si>
    <t>Акт ЭН100021</t>
  </si>
  <si>
    <t>Исолнен 16.06.2014</t>
  </si>
  <si>
    <t>532129               864795</t>
  </si>
  <si>
    <t>12.05.2014                 18.06.2014</t>
  </si>
  <si>
    <t>Акт У11236-14               Акт У14506-14</t>
  </si>
  <si>
    <t>30.04.2014              31.05.2014</t>
  </si>
  <si>
    <t>Исполнен 18.06.2014</t>
  </si>
  <si>
    <t>Оказание услуг по ТО и ремонту авто</t>
  </si>
  <si>
    <t>ООО "Саммит  Моторс (Хабаровск)"</t>
  </si>
  <si>
    <t>ООО "Восток"</t>
  </si>
  <si>
    <t>Услуги по перевозке и обработке груза</t>
  </si>
  <si>
    <t>ООО "Хабаровский перевозчик"</t>
  </si>
  <si>
    <t>049/2014</t>
  </si>
  <si>
    <t>050/2014</t>
  </si>
  <si>
    <t>051/2014</t>
  </si>
  <si>
    <t>052/2014</t>
  </si>
  <si>
    <t>053/2014</t>
  </si>
  <si>
    <t>054/2014</t>
  </si>
  <si>
    <t>055/2014</t>
  </si>
  <si>
    <t>057/2014</t>
  </si>
  <si>
    <t>Выполнение пусконаладочных работ электрооборудования</t>
  </si>
  <si>
    <t>Т/н С0000206</t>
  </si>
  <si>
    <t>Исполнен 10.06.2014</t>
  </si>
  <si>
    <t>Т-н ЛБ000467</t>
  </si>
  <si>
    <t xml:space="preserve"> 19.05.2014</t>
  </si>
  <si>
    <t xml:space="preserve">Т-н БТК0002393 </t>
  </si>
  <si>
    <t>Исполнен 05.06.2014</t>
  </si>
  <si>
    <t>Т-н 340</t>
  </si>
  <si>
    <t xml:space="preserve"> 03.06.2014</t>
  </si>
  <si>
    <t>Т-н 10</t>
  </si>
  <si>
    <t>Т-н 9</t>
  </si>
  <si>
    <t>Исполнен 25.06.2014</t>
  </si>
  <si>
    <t>Т-н 156</t>
  </si>
  <si>
    <t>Т-н 112</t>
  </si>
  <si>
    <t>Т-н 113</t>
  </si>
  <si>
    <t>Т-н 159</t>
  </si>
  <si>
    <t>Т-н 157</t>
  </si>
  <si>
    <t>Т-н 158</t>
  </si>
  <si>
    <t>Услуги по вывозу и утилизации ТБО</t>
  </si>
  <si>
    <t>Услуги по утилизации</t>
  </si>
  <si>
    <t>Акт АФО-000061</t>
  </si>
  <si>
    <t>060/2014</t>
  </si>
  <si>
    <t>058/2014</t>
  </si>
  <si>
    <t>059/2014</t>
  </si>
  <si>
    <t>061/2014</t>
  </si>
  <si>
    <t>062/2014</t>
  </si>
  <si>
    <t>Ремонт монитора</t>
  </si>
  <si>
    <t>2314025 Е</t>
  </si>
  <si>
    <t>Авторский надзор</t>
  </si>
  <si>
    <t>2314026 К</t>
  </si>
  <si>
    <t>Услуги по рганизации подписки и доставке периодических изданий</t>
  </si>
  <si>
    <t>ООО "Урал-Пресс Дальний Восток"</t>
  </si>
  <si>
    <t>2314027 АЭ</t>
  </si>
  <si>
    <t>Поставка цветочной продукции</t>
  </si>
  <si>
    <t>2314028 К</t>
  </si>
  <si>
    <t>Выполнение работ по монтажу ОПС</t>
  </si>
  <si>
    <t>ЗАО " ПО " Спецавтоматика"</t>
  </si>
  <si>
    <t>2314029 АЭ</t>
  </si>
  <si>
    <t>31.02.2014</t>
  </si>
  <si>
    <t>2314030 К</t>
  </si>
  <si>
    <t>ООО "Оптима"</t>
  </si>
  <si>
    <t>064/2014</t>
  </si>
  <si>
    <t>Услуги по тонировке автостекол</t>
  </si>
  <si>
    <t>ООО "Параллель 555"</t>
  </si>
  <si>
    <t>6947559             12424                   248962                  213504               498765                775760             114272</t>
  </si>
  <si>
    <t>13.01.2014              04.02.2014                03.03.2014                      03.04.2014                07.05.2014                   05.06.2014             02.07.2014</t>
  </si>
  <si>
    <t>Акт 1                  Акт  00000001                  Акт 00000003           Акт 00000004                Акт 00000005              Акт 00000006</t>
  </si>
  <si>
    <t>31.01.2014             28.02.2014                  31.03.2014            30.04.2014             31.05.2014            30.06.2014</t>
  </si>
  <si>
    <t>Т-н УТ-4087</t>
  </si>
  <si>
    <t>21 400,00</t>
  </si>
  <si>
    <t>Исполнен 03.07.2014</t>
  </si>
  <si>
    <t>40316              272453                298923                495619                 788438           128670</t>
  </si>
  <si>
    <t xml:space="preserve">06.02.2014               05.03.2014                   14.04.2014                   07.05.2014              06.06.2014              03.07.2014  </t>
  </si>
  <si>
    <t xml:space="preserve">Акт 1159               Акт 2445               Акт 3813             Акт 5117              Акт 6363            Акт 7669 </t>
  </si>
  <si>
    <t>31.01.2014             28.02.2014                31.03.2014                30.04.2014             30.05.2014             30.06.2014</t>
  </si>
  <si>
    <t>Исполнен 04.07.2014</t>
  </si>
  <si>
    <t>Акт 106</t>
  </si>
  <si>
    <t>Т-н 170</t>
  </si>
  <si>
    <t>Т-н 171</t>
  </si>
  <si>
    <t>Т-н Н-ВС-1377</t>
  </si>
  <si>
    <t>18 450,00</t>
  </si>
  <si>
    <t>Исполнен 07.07.2014</t>
  </si>
  <si>
    <t>10 747,93</t>
  </si>
  <si>
    <t>063/2014</t>
  </si>
  <si>
    <t>Выполнение работ по диагностике, замене платы, замене двигателя сканера МФУ НР М2727nf</t>
  </si>
  <si>
    <t>ИП Исаев А.А.</t>
  </si>
  <si>
    <t>066/2014</t>
  </si>
  <si>
    <t>Поставка товаров (мероприятие для подопечных,  "Я-первоклассник", ко Дню знаний")</t>
  </si>
  <si>
    <t>067/2014</t>
  </si>
  <si>
    <t>Выполнение работ по ремонту монитора ASUS</t>
  </si>
  <si>
    <t>ИП Егоров И.А.</t>
  </si>
  <si>
    <t>Исполнен 10.07.2014</t>
  </si>
  <si>
    <t>Т-н 177</t>
  </si>
  <si>
    <t>Т-н 176</t>
  </si>
  <si>
    <t>75402              7013                265576       542406            828141            191065</t>
  </si>
  <si>
    <t>11.02.2014              11.03.2014                 09.04.2014          13.05.2014               11.06.2014                  10.07.2014</t>
  </si>
  <si>
    <t xml:space="preserve">Т-н 5-001150                Т-н 5-002453             Т-н 5-003769             Т-н 5-005077             Т-н 5-006400          Т-н 5-007756 </t>
  </si>
  <si>
    <t>31.01.2014                  28.02.2014                31.03.2014                30.04.2014                31.05.2014             30.06.2014</t>
  </si>
  <si>
    <t>070/2014</t>
  </si>
  <si>
    <t>Предоставление прав на использование программ для ЭВМ</t>
  </si>
  <si>
    <t>Акт Н000002</t>
  </si>
  <si>
    <t>Исполнен 11.07.14</t>
  </si>
  <si>
    <t>Оказание услуг связи</t>
  </si>
  <si>
    <t>071/2014</t>
  </si>
  <si>
    <t>ООО "Компания "Спецодежда-ДВ"</t>
  </si>
  <si>
    <t>Поставка спецодежды</t>
  </si>
  <si>
    <t>072/2014</t>
  </si>
  <si>
    <t>Поставка пакетов "Ассорти" по мероприятию "Я-первоклассник"</t>
  </si>
  <si>
    <t>ООО "УниПак Хабаровск"</t>
  </si>
  <si>
    <t>073/2014</t>
  </si>
  <si>
    <t>Выполнение работ по ремонту кондиционера ТМ "RODA" RS-S09B</t>
  </si>
  <si>
    <t>074/2014</t>
  </si>
  <si>
    <t>Поставка дренажной помпы ASPEN Maxi</t>
  </si>
  <si>
    <t>075/2014</t>
  </si>
  <si>
    <t>Выполнение пусконаладочных работ охранно-пожарной сигнализации</t>
  </si>
  <si>
    <t>Исполнен 17.07.14</t>
  </si>
  <si>
    <t>Акт 90</t>
  </si>
  <si>
    <t>Акт 10426</t>
  </si>
  <si>
    <t>Исполнен 21.07.2014</t>
  </si>
  <si>
    <t>Т.н. 3013</t>
  </si>
  <si>
    <t>077/2014</t>
  </si>
  <si>
    <t>Услуги по вывозу твердых бытовых отходов и бумажной коробочной тары</t>
  </si>
  <si>
    <t>ИП Тарасов С.В.</t>
  </si>
  <si>
    <t>26490             84202                  212246                     1303                  403505                 705212              316001</t>
  </si>
  <si>
    <t>05.02.2014              12.02.2014                  27.02.2014                 26.03.2014                    24.04.2014                29.05.2014                  24.07.2014</t>
  </si>
  <si>
    <t xml:space="preserve">     Акт 1                         Акт 2                   Акт 3                     Акт 4                   Акт 5                   Акт 6                      Акт 7</t>
  </si>
  <si>
    <t>29.01.2014                31.01.2014                  25.02.2014                19.03.2014               22.04.2014                     26.05.2014                  22.07.2014</t>
  </si>
  <si>
    <t>Исполнен 24.07.2014</t>
  </si>
  <si>
    <t>Пкт 411</t>
  </si>
  <si>
    <t>Исполнен 30.07.2014</t>
  </si>
  <si>
    <t>Т-н 377</t>
  </si>
  <si>
    <t>Акт 103</t>
  </si>
  <si>
    <t>Исполнен 01.08.2014</t>
  </si>
  <si>
    <t>083/2014</t>
  </si>
  <si>
    <t>Обучение сотрудника по охране труда</t>
  </si>
  <si>
    <t>АНО "ЦДПОиС по ДФО"</t>
  </si>
  <si>
    <t>Исполнен 06.08.2014</t>
  </si>
  <si>
    <t>Т-н 16</t>
  </si>
  <si>
    <t>Акт 17</t>
  </si>
  <si>
    <t>Акт 442</t>
  </si>
  <si>
    <t>Изготовление брошюр о системе образования</t>
  </si>
  <si>
    <t>КГБОУ ДПО "ХКИППКСПО"</t>
  </si>
  <si>
    <t>Исполнен 08.08.2014</t>
  </si>
  <si>
    <t>Т-н 2634</t>
  </si>
  <si>
    <t>084/2014</t>
  </si>
  <si>
    <t>Поставка экземпляра программного продукта</t>
  </si>
  <si>
    <t>ООО "Программные продукты "Парус"</t>
  </si>
  <si>
    <t>076/2014</t>
  </si>
  <si>
    <t>Услуги по отключению и включению электроэнергии</t>
  </si>
  <si>
    <t>ОАО "Хабаровская горээлектросеть"</t>
  </si>
  <si>
    <t>086/2014</t>
  </si>
  <si>
    <t>Услуги по организации кофе-брейк</t>
  </si>
  <si>
    <t>КГБ ПОУ № 4</t>
  </si>
  <si>
    <t>Исполнен 11.08.2014</t>
  </si>
  <si>
    <t>36 498,00</t>
  </si>
  <si>
    <t>Т/н 2-3159</t>
  </si>
  <si>
    <t>Акт 1057</t>
  </si>
  <si>
    <t>Исполнен 12.08.2014</t>
  </si>
  <si>
    <t>11 655,00</t>
  </si>
  <si>
    <t>Акт 00000353</t>
  </si>
  <si>
    <t>Исполнен 14.08.2014</t>
  </si>
  <si>
    <t>Акт 00000059</t>
  </si>
  <si>
    <t>081/2014</t>
  </si>
  <si>
    <t>Возмездное оказание услуг</t>
  </si>
  <si>
    <t>Гордейчук С.П.</t>
  </si>
  <si>
    <t>082/2014</t>
  </si>
  <si>
    <t>Возмездное оказание услуг по сопровождению программного обеспечения по вызовам</t>
  </si>
  <si>
    <t>087/2014</t>
  </si>
  <si>
    <t>КГБУЗ "КДС"</t>
  </si>
  <si>
    <t>Дератизация помещений в целях истребления грызунов</t>
  </si>
  <si>
    <t>085/2014</t>
  </si>
  <si>
    <t>Услуги по автомобильным перевозкам и обработке груза</t>
  </si>
  <si>
    <t>99 540,00</t>
  </si>
  <si>
    <t>Исполнен 19.08.2014</t>
  </si>
  <si>
    <t>Исполнен 20.08.2014</t>
  </si>
  <si>
    <t>31 402,50</t>
  </si>
  <si>
    <t>Исполнен 21.08.2014</t>
  </si>
  <si>
    <t>6 088,99</t>
  </si>
  <si>
    <t xml:space="preserve">Акт 1587 </t>
  </si>
  <si>
    <t>Исполнен 27.08.2014</t>
  </si>
  <si>
    <t xml:space="preserve">Акт 772 </t>
  </si>
  <si>
    <t>093/2014</t>
  </si>
  <si>
    <t>Поставка П-15 сб/р</t>
  </si>
  <si>
    <t>Хабаровское краевое Отделение ВДПО</t>
  </si>
  <si>
    <t>Выполнение работ по капитальному ремонту теплового пункта</t>
  </si>
  <si>
    <t>2314031 АЭ</t>
  </si>
  <si>
    <t>2314032 АЭ</t>
  </si>
  <si>
    <t>ООО Предприятие "ИЗОТОП-ТД"</t>
  </si>
  <si>
    <t>Оказание услуг по техническому обслуживанию ОПС</t>
  </si>
  <si>
    <t>095/2014</t>
  </si>
  <si>
    <t>Оказание услуг по изготовлению табличек для кабинетов</t>
  </si>
  <si>
    <t>093/2014 В</t>
  </si>
  <si>
    <t>098/2014</t>
  </si>
  <si>
    <t>Оказание услуг по ОСАГО</t>
  </si>
  <si>
    <t>096/2014</t>
  </si>
  <si>
    <t>097/2014</t>
  </si>
  <si>
    <t>поставка благодарственных писем</t>
  </si>
  <si>
    <t>099/2014</t>
  </si>
  <si>
    <t>ИП Антоненко Т.Ю.</t>
  </si>
  <si>
    <t>Поставка материалов для изготовления жалюзи</t>
  </si>
  <si>
    <t>093/2014А</t>
  </si>
  <si>
    <t>ФГБУЗ "Дальневосточный окружной медицинский центр Федеральногогосударственного медико-биологического агенства"</t>
  </si>
  <si>
    <t>094/2014</t>
  </si>
  <si>
    <t>ООО "Дельтастрой"</t>
  </si>
  <si>
    <t>Исполнен 03.09.2014</t>
  </si>
  <si>
    <t>091/2014</t>
  </si>
  <si>
    <t>Оказание услуг по по отключению и включению электроэнергии</t>
  </si>
  <si>
    <t>Исполнен 12.09.2014</t>
  </si>
  <si>
    <t>Акт ОС-07548/7691/R</t>
  </si>
  <si>
    <t>Исполнен 16.09.2014</t>
  </si>
  <si>
    <t>Т-н 2-3952</t>
  </si>
  <si>
    <t>Т-н 222</t>
  </si>
  <si>
    <t>Исполнен 17.09.2014</t>
  </si>
  <si>
    <t>42 032,62</t>
  </si>
  <si>
    <t>Т-н 35</t>
  </si>
  <si>
    <t>294979                490270               798881</t>
  </si>
  <si>
    <t>22.07.2014              13.08.2014                 17.09.2014</t>
  </si>
  <si>
    <t>Акт У17812-14               Акт У22943-14                Акт У24439-14</t>
  </si>
  <si>
    <t>30.06.2014              31.07.2014                   31.08.2014</t>
  </si>
  <si>
    <t>Исполнен 19.09.2014</t>
  </si>
  <si>
    <t>Т-н УТ1981</t>
  </si>
  <si>
    <t>101/2014</t>
  </si>
  <si>
    <t>Поставка осушителя воздуха</t>
  </si>
  <si>
    <t>ИП Пак В.В.</t>
  </si>
  <si>
    <t>102/2014</t>
  </si>
  <si>
    <t>Оказание услуг по утилизации электронной аппаратуры</t>
  </si>
  <si>
    <t>103/2014</t>
  </si>
  <si>
    <t xml:space="preserve">Оказание услуг по определению норм расхода топлива на автомобиль </t>
  </si>
  <si>
    <t>104/2014</t>
  </si>
  <si>
    <t>5 980 149,24</t>
  </si>
  <si>
    <t>Исполнен 26.09.2014</t>
  </si>
  <si>
    <t>660 627,00</t>
  </si>
  <si>
    <t>092/2014</t>
  </si>
  <si>
    <t>Оказание услуг по изготовлению отбойников на стену</t>
  </si>
  <si>
    <t>ООО "Династия Мебельная фабрика"</t>
  </si>
  <si>
    <t>100/2014</t>
  </si>
  <si>
    <t>Поставка папок с кнопкой</t>
  </si>
  <si>
    <t>Исполнен 29.09.2014</t>
  </si>
  <si>
    <t xml:space="preserve">Т-н 2-4110 </t>
  </si>
  <si>
    <t>Исполнен 30.09.2014</t>
  </si>
  <si>
    <t xml:space="preserve"> 23.09.2014</t>
  </si>
  <si>
    <t xml:space="preserve">Акт 176 </t>
  </si>
  <si>
    <t xml:space="preserve">Акт 36426 </t>
  </si>
  <si>
    <t>107/2014</t>
  </si>
  <si>
    <t>Оказание услуг по изготовлению дипломов, вкладышей в удостоверение в рамках мер-я "День учителя"</t>
  </si>
  <si>
    <t>2314033 АЭ</t>
  </si>
  <si>
    <t>2314034 АЭ</t>
  </si>
  <si>
    <t>ООО "Полиарт"</t>
  </si>
  <si>
    <t>Исполнен 03.10.2014</t>
  </si>
  <si>
    <t>088/2014</t>
  </si>
  <si>
    <t>105/2014</t>
  </si>
  <si>
    <t>Поставка стаканов в рамках мероприятия "День учителя"</t>
  </si>
  <si>
    <t>106/2014</t>
  </si>
  <si>
    <t>ТО автомобиля TOYOTA LAND CRUISER PRADO</t>
  </si>
  <si>
    <t>Т/н С0000331</t>
  </si>
  <si>
    <t>Исполнен 04.09.2014</t>
  </si>
  <si>
    <t>Т-н 342</t>
  </si>
  <si>
    <t>246 000,00</t>
  </si>
  <si>
    <t>Исполнен 06.10.2014</t>
  </si>
  <si>
    <t>2 125,00</t>
  </si>
  <si>
    <t>Акт АФО-000150</t>
  </si>
  <si>
    <t>Т-н АА00032259</t>
  </si>
  <si>
    <t>Исполнен 08.10.2014</t>
  </si>
  <si>
    <t>109/2014</t>
  </si>
  <si>
    <t>Предоставление права использования и абонентское обслуживание Системы "Контур-Экстерн"</t>
  </si>
  <si>
    <t>ЗАО "Производственная фирма "СКБ Контур"</t>
  </si>
  <si>
    <t>Исполнен 13.10.2014</t>
  </si>
  <si>
    <t>20 469,00</t>
  </si>
  <si>
    <t xml:space="preserve"> 30.09.2014</t>
  </si>
  <si>
    <t>Т-н 000673</t>
  </si>
  <si>
    <t>1 914,00</t>
  </si>
  <si>
    <t>Т-н ЛБ000991</t>
  </si>
  <si>
    <t>108/2014</t>
  </si>
  <si>
    <t>Обеспечние нефтепродуктами с использованием карт системы Ай-Ти</t>
  </si>
  <si>
    <t>ОАО "Хабаровскнефтепродкут"</t>
  </si>
  <si>
    <t>Акт 1863</t>
  </si>
  <si>
    <t>Исполнен 15.10.2014</t>
  </si>
  <si>
    <t>Исполнен 16.10.2014</t>
  </si>
  <si>
    <t>14 990,00</t>
  </si>
  <si>
    <t xml:space="preserve"> 24.09.2014</t>
  </si>
  <si>
    <t>Т-н 311</t>
  </si>
  <si>
    <t>192290- аванс 5%</t>
  </si>
  <si>
    <t>200300- доплата 95%</t>
  </si>
  <si>
    <t>Исполнен 20.10.2014</t>
  </si>
  <si>
    <t>110/2014</t>
  </si>
  <si>
    <t>ИП Устюжанина В.М.</t>
  </si>
  <si>
    <t>2314035 К</t>
  </si>
  <si>
    <t>ООО "Санго-Плюс"</t>
  </si>
  <si>
    <t>Акт 1402811484</t>
  </si>
  <si>
    <t>Исполнен 24.10.2014</t>
  </si>
  <si>
    <t>113/2014</t>
  </si>
  <si>
    <t xml:space="preserve">443869             763495              116363         302003         </t>
  </si>
  <si>
    <t>07.08.2014              12.09.2014               09.10.2014               30.10.2014</t>
  </si>
  <si>
    <t>Т-н 5-009103            Т-н 5-009281              Т-н 5-011852             Т-н 5-012028</t>
  </si>
  <si>
    <t>31.07.2014                05.08.2014              30.09.2014             15.10.2014</t>
  </si>
  <si>
    <t>Исполнен 31.10.2014</t>
  </si>
  <si>
    <t>81 965,00</t>
  </si>
  <si>
    <t>Т-н 5241</t>
  </si>
  <si>
    <t>2314038К</t>
  </si>
  <si>
    <t xml:space="preserve">439151                 705203                 788472                 513665              63935               78119            334590       352171                                         </t>
  </si>
  <si>
    <t>30.04.2014               29.05.2014              06.06.2014              15.08.2014             03.10.2014              06.10.2014              05.11.2014           06.11.2014</t>
  </si>
  <si>
    <t>Т/н ТТ-550              Т/н ТТ-730              Т/н ТТ-729           Т-н ТТ-1347           Т-н ТТ-1596            Т-н ТТ-1644           Т-н ТТ-1842            Т-н ТТ-1843</t>
  </si>
  <si>
    <t>22.04.2014             19.05.2014            19.05.2014               08.08.2014       11.09.2014            24.09.2014            30.10.2014             31.10.2014</t>
  </si>
  <si>
    <t>115/2014</t>
  </si>
  <si>
    <t>Оказание услуг по автомойке</t>
  </si>
  <si>
    <t>ИП Неклюдова С.И.</t>
  </si>
  <si>
    <t>2314039К</t>
  </si>
  <si>
    <t>Поставка телевизора</t>
  </si>
  <si>
    <t>ООО "Перспектива"</t>
  </si>
  <si>
    <t>2314040К</t>
  </si>
  <si>
    <t>Поставка микроволновой печи и мультиварки</t>
  </si>
  <si>
    <t>112/2014</t>
  </si>
  <si>
    <t>Приобретение и монтаж парковочных складных ограждений</t>
  </si>
  <si>
    <t>ООО "АРЕТА"</t>
  </si>
  <si>
    <t>Исполнен   11.11.2014</t>
  </si>
  <si>
    <t>98 612,00</t>
  </si>
  <si>
    <t>Исполнен 11.11.2014</t>
  </si>
  <si>
    <t xml:space="preserve"> Акт б/н               Акт б/н                   Акт б/н               Акт б/н               Акт б/н                   Акт б/н               Акт б/н              Акт б/н              Акт б/н                 Акт б/н</t>
  </si>
  <si>
    <t xml:space="preserve">31.01.2014                28.02.2014              31.03.2014                    30.04.2014              31.05.2014               30.06.2014            31.07.2014            31.08.2014             30.09.2014            31.10.2014                     </t>
  </si>
  <si>
    <t>25 775,40</t>
  </si>
  <si>
    <t>Т-н 5-013288</t>
  </si>
  <si>
    <t>Исполнен 25.09.2014</t>
  </si>
  <si>
    <t>Исполнен 10.04.2014</t>
  </si>
  <si>
    <t>Исполнен 17.07.2014</t>
  </si>
  <si>
    <t>2314041ЭА</t>
  </si>
  <si>
    <t>Поставка бензина автомобильного АИ-95</t>
  </si>
  <si>
    <t>ООО "РН-Карт-Дальний восток"</t>
  </si>
  <si>
    <t>117/2014</t>
  </si>
  <si>
    <t>Поставка чайного набора в рамках мероприятия "День матери"</t>
  </si>
  <si>
    <t>ООО "Посуда-Центр"</t>
  </si>
  <si>
    <t>Исполнен 14.03.2014</t>
  </si>
  <si>
    <t>118/2014</t>
  </si>
  <si>
    <t>Оказание услуг по видеосъемке и услуг фотографа в рамках мероприятия "День матери"</t>
  </si>
  <si>
    <t>ИП Кордонский Р.Н.</t>
  </si>
  <si>
    <t>119/2014</t>
  </si>
  <si>
    <t>Утилизация электронной аппаратуры, электротехнически х устройств, автотехники, содержащих драгоценные металлы, мебели корпусной</t>
  </si>
  <si>
    <t>975 435,20</t>
  </si>
  <si>
    <t>Акты 1,2,3</t>
  </si>
  <si>
    <t>Исполнен 19.11.2014</t>
  </si>
  <si>
    <t>122/2014</t>
  </si>
  <si>
    <t>Оказание услуг по изготовлению рамок с паспарту и дипломов</t>
  </si>
  <si>
    <t>2314043К</t>
  </si>
  <si>
    <t>Оказание услуг по организации питания для участников краевого конкурса "Семья Хабаровского края"</t>
  </si>
  <si>
    <t>ЗАО "ХАБАРОВСКТУРИСТ"</t>
  </si>
  <si>
    <t>2314044К</t>
  </si>
  <si>
    <t>Оказание услуг по организации проживания и питания для участников краевого конкурса "Семья Хабаровского края"</t>
  </si>
  <si>
    <t>Т-н Н0600003611</t>
  </si>
  <si>
    <t>Исполнен 20.11.2014</t>
  </si>
  <si>
    <t>Т-н Н-ПР-2320</t>
  </si>
  <si>
    <t>Т-н Н-ПР-2319</t>
  </si>
  <si>
    <t>Акт 224</t>
  </si>
  <si>
    <t>2314045 ЭА</t>
  </si>
  <si>
    <t>Поставка сервера</t>
  </si>
  <si>
    <t>ООО "Фирма 2К"</t>
  </si>
  <si>
    <t>121/2014</t>
  </si>
  <si>
    <t>Оказание услуг по автомобильным перевозкам и обработке груза</t>
  </si>
  <si>
    <t>124/2014</t>
  </si>
  <si>
    <t>Выполнение работ по диагностике и ремонту Xerox WC 5230</t>
  </si>
  <si>
    <t>ООО "АСП Центр"</t>
  </si>
  <si>
    <t>2314036 АЭ</t>
  </si>
  <si>
    <t>Оказание услуг по проведению специальной оценки условий труда</t>
  </si>
  <si>
    <t>ООО "Благотворительный фонд санитарно-эпидемиологического благополучия населения"</t>
  </si>
  <si>
    <t>2314037 АЭ</t>
  </si>
  <si>
    <t>Оказание услуг по оформлению и предоставлению пассажирских авиабилетов для перевозки группы детей Хаб.края  для участия в новогодней елке</t>
  </si>
  <si>
    <t>ОАО "Приморское агенство авиационных компаний"</t>
  </si>
  <si>
    <t>2314042 ЭА</t>
  </si>
  <si>
    <t>ЗАО "Константа плюс"</t>
  </si>
  <si>
    <t>2314046 ЭА</t>
  </si>
  <si>
    <t>Поставка наборов кондитерских изделий новогодних для подопечных министерства образования и науки хабаровского края</t>
  </si>
  <si>
    <t>ООО "фирма "Русский шоколад"</t>
  </si>
  <si>
    <t>120/2014</t>
  </si>
  <si>
    <t>125/204</t>
  </si>
  <si>
    <t>Поставка Ф-рамок 21*29,7, деревянных-МРА в рамках конкурса - "Лучшая школьная библиотека-2014"</t>
  </si>
  <si>
    <t>126/2014</t>
  </si>
  <si>
    <t>Поставка дипломов в рамках мероприятия "Лучшая школьная библиотека-2014"</t>
  </si>
  <si>
    <t>2314048 К</t>
  </si>
  <si>
    <t>Оказание услуг по техническому сопровождению экземпляров информационно-поисковой системы NormaCS: Строительство МАХ и Технический надзор</t>
  </si>
  <si>
    <t>2314049 К</t>
  </si>
  <si>
    <t>Оказание услуг по информационному сопровождению и обновлению программного комплекса "ГРАНД-Смета"</t>
  </si>
  <si>
    <t>2314050 К</t>
  </si>
  <si>
    <t>Оказание услуг по предоставлению охраняемой круглосуточной автомобильной стоянки</t>
  </si>
  <si>
    <t>Исполнен 26.11.2014</t>
  </si>
  <si>
    <t>Акт 1699</t>
  </si>
  <si>
    <t>Исполнен 28.11.2014</t>
  </si>
  <si>
    <t>Исполнен 02.12.2014</t>
  </si>
  <si>
    <t>77 668,00</t>
  </si>
  <si>
    <t xml:space="preserve">Оказание услуг по организации курсов повышения квалификации </t>
  </si>
  <si>
    <t>ООО "Прогресс-Центр"</t>
  </si>
  <si>
    <t>114/2014</t>
  </si>
  <si>
    <t>оказание услуг по техническому обслуживанию автомобиля</t>
  </si>
  <si>
    <t>107/2014 А</t>
  </si>
  <si>
    <t>гражданка Хохоева Ирина Валерьевна</t>
  </si>
  <si>
    <t>080/2014 А</t>
  </si>
  <si>
    <t xml:space="preserve">534403        534396           534351              534356    </t>
  </si>
  <si>
    <t>25.11.2014                 25.11.2014                 25.11.2014                 25.11.2014</t>
  </si>
  <si>
    <t>Исполнен  25.11.2014</t>
  </si>
  <si>
    <t>29 200,00</t>
  </si>
  <si>
    <t>Исполнен 27.06.2014</t>
  </si>
  <si>
    <t xml:space="preserve">080/2014 </t>
  </si>
  <si>
    <t>2314047 ЭА</t>
  </si>
  <si>
    <t>Передача (продление) неисключительного права на использование антивирусного программного обеспечения Kaspersky</t>
  </si>
  <si>
    <t>ООО "Форвард Софт Бизнес"</t>
  </si>
  <si>
    <t>2314051 К</t>
  </si>
  <si>
    <t>Оказание услуг по организации подписки и доставке периодических печатных изданий</t>
  </si>
  <si>
    <t>Федеральное государственное унитарное предприятие "Почта России"-Управление Федеральной почтовой связи Хабаровского края - филиал Федерального государственного унитарного предприятия "Почта России"</t>
  </si>
  <si>
    <t>692142            688241             688243            688239               89796               92791            92789              92784</t>
  </si>
  <si>
    <t>04.09.2014                 04.09.2014             04.09.2014                 04.09.2014            07.10.2014            07.10.2014            07.10.2014            07.10.2014</t>
  </si>
  <si>
    <t>29.08.2014            30.09.2014</t>
  </si>
  <si>
    <t xml:space="preserve">Акт б/н                       Акт б/н </t>
  </si>
  <si>
    <t>50 840,00</t>
  </si>
  <si>
    <t>Исполнен 04.12.2014</t>
  </si>
  <si>
    <t>8 000,00</t>
  </si>
  <si>
    <t>Акт 004</t>
  </si>
  <si>
    <t xml:space="preserve"> 19.11.2014</t>
  </si>
  <si>
    <t>4 650,00</t>
  </si>
  <si>
    <t>75400                      7012                265569               498767              828148             192213             443857             702232             92798                     382645             692591</t>
  </si>
  <si>
    <t>11.02.2014                   11.03.2014                     09.04.2014                   07.05.2014              11.06.2014               10.07.2014              07.08.2014             05.09.2014              07.10.2014                   10.11.2014                09.12.2014</t>
  </si>
  <si>
    <t>3 481,00</t>
  </si>
  <si>
    <t>Акт 74е</t>
  </si>
  <si>
    <t>Исполнен 09.12.2014</t>
  </si>
  <si>
    <t>Исполнен 30.10.2014</t>
  </si>
  <si>
    <t xml:space="preserve"> 30.10.2014</t>
  </si>
  <si>
    <t>129/2014</t>
  </si>
  <si>
    <t>Оказание услуг связи (домен)</t>
  </si>
  <si>
    <t>130/2014</t>
  </si>
  <si>
    <t>Оказание услуг по сопровождению программного обеспечения для ведения расчетов по заработной плате по вызовам</t>
  </si>
  <si>
    <t>131/2014</t>
  </si>
  <si>
    <t>Оказание услуг по сопровождению программного обеспечения для ведения бухгалтерского учета в государственном учреждении по вызовам</t>
  </si>
  <si>
    <t>132/2014</t>
  </si>
  <si>
    <t>Поставка дипломов и ф-рамок</t>
  </si>
  <si>
    <t>Т- н С0000443</t>
  </si>
  <si>
    <t>Исполнен 11.12.2014</t>
  </si>
  <si>
    <t>57 850,00</t>
  </si>
  <si>
    <t xml:space="preserve">Акт 319 </t>
  </si>
  <si>
    <t>115 563,00</t>
  </si>
  <si>
    <t xml:space="preserve">Акт 2496 </t>
  </si>
  <si>
    <t xml:space="preserve"> 21.11.2014</t>
  </si>
  <si>
    <t>20 900,00</t>
  </si>
  <si>
    <t>Акт 2495</t>
  </si>
  <si>
    <t>140992                140987                216765           490265          871076            63936             140787            365320            382629             723254</t>
  </si>
  <si>
    <t>04.07.2014                  04.07.2014                 14.07.2014               13.08.2014              25.09.2014                03.10.2014               13.10.2014          07.11.2014                   10.11.2014            11.12.2014</t>
  </si>
  <si>
    <t>Т-н 491                   Т-н 492                 Т-н 526                 Т-н 569                   Т-н 692                  Т-н 735                Т-н 755                  Т-н 858                   Т-н 859                Т-н 906</t>
  </si>
  <si>
    <t>27.06.2014                 27.06.2014        27.06.2014               12.08.2014           24.09.2014           02.10.2014               02.10.2014                       31.10.2014             07.11.2014                18.11.2014</t>
  </si>
  <si>
    <t>278896               438659               897991                          204963                585662                760540             851059             128763            498818              723257</t>
  </si>
  <si>
    <t>10.04.2014                 29.04.2014               20.06.2014                 10.07.2014                 25.08.2014               12.09.2014             23.09.2014                10.10.2014             20.11.2014              11.12.2014</t>
  </si>
  <si>
    <t>58 774,09</t>
  </si>
  <si>
    <t xml:space="preserve"> </t>
  </si>
  <si>
    <t>136/2014</t>
  </si>
  <si>
    <t>Вывоз ТБО</t>
  </si>
  <si>
    <t>ИП Щербатюк В.В.</t>
  </si>
  <si>
    <t>128/2014</t>
  </si>
  <si>
    <t>Оказание услуг по замене ролика</t>
  </si>
  <si>
    <t>135/2014</t>
  </si>
  <si>
    <t>Парус</t>
  </si>
  <si>
    <t>2314052 К</t>
  </si>
  <si>
    <t>ООО "Климат Контроль"</t>
  </si>
  <si>
    <t>2314053 К</t>
  </si>
  <si>
    <t>Поставка МФУ</t>
  </si>
  <si>
    <t>2314054 Е</t>
  </si>
  <si>
    <t>Оказание услуг по энергоснабжению</t>
  </si>
  <si>
    <t>ОАО "ДЭК"-"Хабаровскэнергосбыт"</t>
  </si>
  <si>
    <t>Исполнен 05.12.2014</t>
  </si>
  <si>
    <t>Исполнен 18.11.2014</t>
  </si>
  <si>
    <t>36 371,00</t>
  </si>
  <si>
    <t>Т-н 228</t>
  </si>
  <si>
    <t>Исполнен 16.12.2014</t>
  </si>
  <si>
    <t>1 290,00</t>
  </si>
  <si>
    <t>Т-н 2-5008</t>
  </si>
  <si>
    <t xml:space="preserve"> 26.11.2014</t>
  </si>
  <si>
    <t>Т-н 289</t>
  </si>
  <si>
    <t>1 928,50</t>
  </si>
  <si>
    <t>Т-н 2-5170</t>
  </si>
  <si>
    <t>93 616,21</t>
  </si>
  <si>
    <t>8 024,00</t>
  </si>
  <si>
    <t>Акт 32</t>
  </si>
  <si>
    <t>133/2014</t>
  </si>
  <si>
    <t>Оказание услуг по изготовлению ЭЦП</t>
  </si>
  <si>
    <t>127/2014</t>
  </si>
  <si>
    <t>Оказание услуг по изготовлению баннера</t>
  </si>
  <si>
    <t>2314055К</t>
  </si>
  <si>
    <t>Оказание услуг по ремонту автомрбиля TOYOTA CROWN</t>
  </si>
  <si>
    <t>5005             90396                164188               400201             664400              66807           258499         539315         871080           260474               521661             817225</t>
  </si>
  <si>
    <t>03.02.2014            20.03.2014                  28.03.2014                  24.04.2014        26.05.2014             27.06.2014              17.07.2014              19.08.2014           25.09.2014            27.10.2014            24.11.2014               19.12.2014</t>
  </si>
  <si>
    <t>Акт 13                   Акт 24                Акт 37                Акт 53                  Акт 74                  Акт 89               Акт 95                 Акт 121             Акт 137             Акт 158                Акт 182              Акт 205</t>
  </si>
  <si>
    <t>27.01.2014                20.02.2014             18.03.2014            22.04.2014                 19.05.2014              24.06.2014              14.07.2014             11.08.2014            19.09.2014               20.10.2014              18.11.2014             15.12.2014</t>
  </si>
  <si>
    <t>138/2014</t>
  </si>
  <si>
    <t>Оказание автоэкпертных услуг</t>
  </si>
  <si>
    <t>ООО "Дальневосточная Автотехническая Экспертиза"</t>
  </si>
  <si>
    <t>139/2014</t>
  </si>
  <si>
    <t>137/2014</t>
  </si>
  <si>
    <t>001/2015</t>
  </si>
  <si>
    <t>666941            844364</t>
  </si>
  <si>
    <t xml:space="preserve">05.12.2014            22.12.2014    </t>
  </si>
  <si>
    <t xml:space="preserve">Акт 11-137            Акт 12-137 </t>
  </si>
  <si>
    <t>30.11.2014               24.12.2014</t>
  </si>
  <si>
    <t>Исполнен 22.12.2014</t>
  </si>
  <si>
    <t>49 812,80</t>
  </si>
  <si>
    <t>Т-нЦБ-1416</t>
  </si>
  <si>
    <t>1 500,00</t>
  </si>
  <si>
    <t>Т-н 362</t>
  </si>
  <si>
    <t>74 000,00</t>
  </si>
  <si>
    <t>Т-н 406</t>
  </si>
  <si>
    <t>Исполнен 17.12.2014</t>
  </si>
  <si>
    <t>1 200,00</t>
  </si>
  <si>
    <t>Акт 684</t>
  </si>
  <si>
    <t>2314059 К</t>
  </si>
  <si>
    <t>Поставка автоматизированного рабочего места</t>
  </si>
  <si>
    <t>Исполнен 23.12.2014</t>
  </si>
  <si>
    <t>31 380,00</t>
  </si>
  <si>
    <t>Т-н П00001484</t>
  </si>
  <si>
    <t>2314060 ЭА</t>
  </si>
  <si>
    <t>Оказание услуг по информационному обслуживанию экземпляров справочно-правовых систем "Контсультант Плюс"</t>
  </si>
  <si>
    <t>089/2014</t>
  </si>
  <si>
    <t>Оказание услуг по автомобильныи перевозкам и обработке груза</t>
  </si>
  <si>
    <t>4 740,00</t>
  </si>
  <si>
    <t>Исполнен 25.12.2014</t>
  </si>
  <si>
    <t>746 190,00</t>
  </si>
  <si>
    <t>611264               898148</t>
  </si>
  <si>
    <t>02.12.2014             25.12.2014</t>
  </si>
  <si>
    <t>Т-н б/н                    Т-н б/н</t>
  </si>
  <si>
    <t>24.11.2014             04.12.2014</t>
  </si>
  <si>
    <t xml:space="preserve">Т-н Б02488 </t>
  </si>
  <si>
    <t>272441                272438               163573              368437               720685              114262         385581               650069            63931            382639            611258               898150</t>
  </si>
  <si>
    <t>05.03.2014               05.03.2014                    28.03.2014                  21.04.2014                 30.05.2014             02.07.2014           01.08.2014             01.09.2014              03.10.2014           10.11.2014              02.12.2014              25.12.2014</t>
  </si>
  <si>
    <t>Акт 2770.1-1/1      Акт 2770.1-1/2          Акт 2770.1-1/3                Акт 2770.1-1/4                   Акт 2770.1-1/5             Акт 2770.1-1/6            Акт 2770.1-1/7            Акт 2770.1-1/8             Акт 2770.1-1/9              Акт 2770.1-1/10           Акт 2770.1-1/11           Акт 2770.1-1/12</t>
  </si>
  <si>
    <t>20.01.2014               25.02.2014               24.03.2014                 10.04.2014                  26.05.2014             25.06.2014             25.07.2014             26.08.2014            25.09.2014             27.10.2014             25.11.2014               22.12.2014</t>
  </si>
  <si>
    <t>327953              607486          811393          490380             547243               851056              140780              427140           844368            898144</t>
  </si>
  <si>
    <t>16.04.2014                 20.05.2014                  10.06.2014              13.08.2014             20.08.2014               23.09.2014               13.10.2014               13.11.2014               22.12.2014             25.12.2014</t>
  </si>
  <si>
    <t>Акт 124                      Акт 144                    Акт 189               Акт 232             Акт 259              Акт 318              Акт 383                 Акт 430              Акт 437               Акт 487</t>
  </si>
  <si>
    <t>31.03.2014            30.04.2014               31.05.2014              30.06.2014             31.07.2014            31.08.2014               30.09.2014               31.10.2014             30.11.2014               22.12.2014</t>
  </si>
  <si>
    <t>169961               409777             716335              78127               382634             859875            898145</t>
  </si>
  <si>
    <t>08.07.2014              05.08.2014                08.09.2014                06.10.2014               10.11.2014            23.12.2014             25.12.2014</t>
  </si>
  <si>
    <t xml:space="preserve">Акт 102             Акт 117                Акт 135              Акт 153              Акт 168                Акт 186               Акт 206 </t>
  </si>
  <si>
    <t>30.06.2014                  31.07.2014               31.08.2014               30.09.2014                    31.10.2014             30.11.2014              24.12.2014</t>
  </si>
  <si>
    <t>184640               184639                   150128               149371                164192               163574             262269       582677           841679              409780        490375          650078        792178             89797            458322              752262              898153</t>
  </si>
  <si>
    <t>25.02.2014                25.02.2014               27.03.2014                     27.03.2014               28.03.2014                28.03.2014               09.04.2014             16.05.2014                 16.06.2014              05.08.2014               13.08.2014              01.09.2014              16.09.2014               07.10.2014              17.11.2014                15.12.2014             25.12.2014</t>
  </si>
  <si>
    <t>Акт 790                 Акт 789               Акт 002601                Акт 002602            Акт 790              Акт 789                 Акт 002139          Акт 003015           Акт 003636           Акт 004468         Акт 005484         Акт 005484           Акт 006332             Акт 007151             Акт 008144               Акт 008724                Акт 009062</t>
  </si>
  <si>
    <t>31.01.2014                   31.01.2014                28.02.2013             28.02.2013            31.01.2014           31.01.2014                31.03.2014           30.04.2014               31.05.2014            30.06.2014             31.07.2014       31.07.2014            31.08.2014               30.09.2014            31.10.2014              30.11.2014              24.12.2014</t>
  </si>
  <si>
    <t>716411             63932          382643               611260                898159</t>
  </si>
  <si>
    <t>08.09.2014               03.10.2014                    10.11.2014                02.12.2014               25.12.2014</t>
  </si>
  <si>
    <t xml:space="preserve">Акт 004612               Акт 005037             Акт 005476          Акт 005949            Акт 006405 </t>
  </si>
  <si>
    <t>31.08.2014              30.09.2014             31.10.2014              30.11.2014               24.12.2014</t>
  </si>
  <si>
    <t xml:space="preserve">Акт ХФ-54639 </t>
  </si>
  <si>
    <t>300348              498768              788464               167380            4289916             740711             140764            397236             644262                898168</t>
  </si>
  <si>
    <t>14.04.2014              07.05.2014                06.06.2014          08.07.2014              06.08.2014            10.09.2014             13.10.2014              11.11.2014             04.12.2014                25.12.2014</t>
  </si>
  <si>
    <t xml:space="preserve">Акт 10                     Акт 12                   Акт 16                   Акт 20                Акт 24               Акт 28                   Акт 31                Акт 36               Акт 41                 Акт 45 </t>
  </si>
  <si>
    <t>31.03.2014             30.04.2014              31.05.2014            30.06.2014              31.07.2014               31.08.2014                30.09.2014                    31.10.2014              30.11.2014             23.12.2014</t>
  </si>
  <si>
    <t>300354                498766              788461               167382              428908             740717               140756              397261             667831             898165</t>
  </si>
  <si>
    <t>14.04.2014                   07.05.2014                  06.06.2014                 08.07.2014              06.08.2014             10.09.2014                  13.10.2014                11.11.2014               05.12.2014              25.12.2014</t>
  </si>
  <si>
    <t>Акт 10                     Акт 13                  Акт 17                 Акт 21                   Акт 25                 Акт 29                  Акт 32                  Акт 37                 Акт 40                  Акт 44</t>
  </si>
  <si>
    <t>31.03.2014               30.04.2014               31.05.2014             30.06.2014                 31.07.2014                31.08.2014                 30.09.2014                 31.10.2014             30.11.2014             23.12.2014</t>
  </si>
  <si>
    <t>Исполнен 19.12.2014</t>
  </si>
  <si>
    <t>Акт У36743-14</t>
  </si>
  <si>
    <t>7 770,00</t>
  </si>
  <si>
    <t xml:space="preserve">Акт 1212 </t>
  </si>
  <si>
    <t>Исполнен 26.12.2014</t>
  </si>
  <si>
    <t xml:space="preserve"> Акт 2284 </t>
  </si>
  <si>
    <t xml:space="preserve">Акт 2283 </t>
  </si>
  <si>
    <t>706709             706715              752261             35549</t>
  </si>
  <si>
    <t>10.12.2014               10.12.2014               15.12.2014                26.12.2014</t>
  </si>
  <si>
    <t>Акт 27                    Акт 25                 Акт 26                 Акт 28</t>
  </si>
  <si>
    <t xml:space="preserve"> 30.11.2014              30.09.2014             31.10.2014               24.12.2014</t>
  </si>
  <si>
    <t>65215              301772               298926                429143                     410379                706706             35550</t>
  </si>
  <si>
    <t>10.02.2014              07.03.2014                14.04.2014                28.04.2014                12.11.2014               10.12.2014                  26.12.2014</t>
  </si>
  <si>
    <t>Акт 211                    Акт 624               Акт 1021                Акт 1527                 Акт 3473            Акт 3915            Акт 4220</t>
  </si>
  <si>
    <t>31.01.2014            25.02.2014                 25.03.2014                 25.04.2014                   24.10.2014               30.11.2014             25.12.2014</t>
  </si>
  <si>
    <t>140760           426214                769231             35548</t>
  </si>
  <si>
    <t>13.10.2014                13.11.2014               16.12.2014              26.12.2014</t>
  </si>
  <si>
    <t xml:space="preserve">Акт 00000221              Акт 00000243             Акт 00000276                Акт 00000286 </t>
  </si>
  <si>
    <t xml:space="preserve">30.09.2014             31.10.2014                27.11.2014             24.12.2014     </t>
  </si>
  <si>
    <t>Акт 8                             Акт 9                    Акт 10               Акт 11</t>
  </si>
  <si>
    <t>27.08.2014               21.10.2014              24.11.2014               23.12.2014</t>
  </si>
  <si>
    <t>650086              650089               650092               650082         222779              222768                222785                222770             571572          571573         562678          562681              35545              35544              35543          35551</t>
  </si>
  <si>
    <t>01.09.2014             01.09.2014                01.09.2014             01.09.2014                  22.10.2014                 22.10.2014                 22.10.2014                 22.10.2014             27.11.2014              27.11.2014             27.11.2014              27.11.2014               26.12.2014                26.12.2014              26.12.2014                      26.12.2014</t>
  </si>
  <si>
    <t>2 100,00</t>
  </si>
  <si>
    <t>Акт 3328</t>
  </si>
  <si>
    <t xml:space="preserve">Акт АТЦ795 </t>
  </si>
  <si>
    <t>103912              184644                      76291                    278899            532132              864802              294980         490275           798877             205628                427158             817233              39690</t>
  </si>
  <si>
    <t>14.02.2014            25.02.2014                 19.03.2014                   10.04.2014              12.05.2014                  18.06.2014              22.07.2014              13.08.2014              17.09.2014                20.10.2014              13.11.2014                19.12.2014             26.12.2014</t>
  </si>
  <si>
    <t xml:space="preserve">Акт У03113-14                Акт У03247-14                 Акт У06216-14                Акт У09443-14              Акт У12635-14            Акт У15874-14                  Акт У19133-14         Акт У22402-14              Акт У25717-14             Акт У29097-14               Акт У32472-14              Акт У35923-14               Акт У36913-14 </t>
  </si>
  <si>
    <t>31.01.2014                 31.01.2014                   28.02.2014                  31.03.2014            30.04.2014                 31.05.2014                 30.06.2014            31.07.2014              31.08.2014              30.09.2014            31.10.2014                30.11.2014             24.12.2014</t>
  </si>
  <si>
    <t>205626               426209             817231               39694</t>
  </si>
  <si>
    <t>20.10.2014                 13.11.2014               19.12.2014               26.12.2014</t>
  </si>
  <si>
    <t xml:space="preserve">Акт У27845-14               Акт У31233-14              Акт У34732-14               Акт У36910-14 </t>
  </si>
  <si>
    <t>30.09.2014                  31.10.2014               30.11.2014               24.12.2014</t>
  </si>
  <si>
    <t>105737                  76292                 278898               532126                  864819                294978            490371               798879              205627               427164              817237          39689</t>
  </si>
  <si>
    <t>14.02.2014                19.03.2014                   10.04.2014                12.05.2014                 18.06.2014                   22.07.2014               13.08.2014               17.09.2014                  20.10.2014               13.11.2014             19.12.2014               26.12.2014</t>
  </si>
  <si>
    <t xml:space="preserve">Акт МТТ-00164/14             Акт МТТ-00311/14                Акт МТТ-00493/14              Акт МТТ-00663/14           Акт МТТ-00830/14                  Акт МТТ-00994/14                Акт МТТ-01173/14              Акт МТТ-01353/14                Акт МТТ-01537/14           Акт МТТ-01712/14             Акт МТТ-01881-14                 Акт МТТ-01991-14 </t>
  </si>
  <si>
    <t>31.01.2014            28.02.2014               31.03.2014          30.04.2014               31.05.2014                  30.06.2014              31.07.2014              31.08.2014                 30.09.2014            31.10.2014             30.11.2014            24.12.2014</t>
  </si>
  <si>
    <t>97095              184642                 37790               164145                265579             265584           542409        648370             40642         40640         385565        455764         650072          38138             140767              352164             679875            898140            39686</t>
  </si>
  <si>
    <t>13.02.2014              25.02.2014                     14.03.2014                 28.03.2014                09.04.2014                 09.04.2014       13.05.2014             23.05.2014          25.06.2014                  01.08.2014         25.06.2014              01.08.2014           08.08.2014               01.09.2014                01.10.2014             13.10.2014                06.11.2014              08.12.2014                          26.12.2014</t>
  </si>
  <si>
    <t>Акт 310             Акт 454              Акт 616                   т-н 353                    т-н 1034                      т-н 1036                 Акт 854                Акт 928                     Т-н 948                   Т-н 1152                Т/н 1308                   Т-н 1309                      Т-н 1310                    Т-н 1311               Акт 2323                     Т-н 1312                  Т-н 1313               Акт 3337</t>
  </si>
  <si>
    <t xml:space="preserve">05.02.2014           18.02.2014                  28.02.2014                   11.02.2014               28.02.2014                 31.03.2014          07.05.2014             14.05.2014              30.04.2014           30.05.2014           30.06.2014                 31.07.2014                  29.08.2014              30.09.2014             07.10.2014               31.10.2014               28.11.2014              24.12.2014            </t>
  </si>
  <si>
    <t>490259                702224              78109             352169             706713             65488</t>
  </si>
  <si>
    <t>13.08.2014                  05.09.2014                 06.10.2014                06.11.2014              10.12.2014                29.12.2014</t>
  </si>
  <si>
    <t>Акт 8928              Акт 10171            Акт 11430              Акт 12673            Акт 13910               Акт 15142</t>
  </si>
  <si>
    <t>31.07.2014             31.08.2014               30.09.2014             31.10.2014            28.11.2014               31.12.2014</t>
  </si>
  <si>
    <t xml:space="preserve"> 31.12.2014</t>
  </si>
  <si>
    <t>Исполнен  31.12.2014</t>
  </si>
  <si>
    <t>40315              272450            300321                  495626                  788442              128665             490367            702222            78115               352159             706708              65490</t>
  </si>
  <si>
    <t>06.02.2014              05.03.2014              14.04.2014               07.05.2014                06.06.2014           03.07.2014               13.08.2014              05.09.2014             06.10.2014             06.11.2014              10.12.2014              29.12.2014</t>
  </si>
  <si>
    <t xml:space="preserve">Акт 1189                   Акт 2446             Акт 3814               Акт 5118              Акт 6364           Акт 7670            Акт 8929              Акт 10172               Акт 11431               Акт 12674           Акт 13911            Акт 15143 </t>
  </si>
  <si>
    <t>31.01.2014                 28.02.2014              31.03.2014            30.04.2014                30.05.2014             30.06.2014             31.07.2014              31.08.2014            30.09.2014          31.10.2014            28.11.2014              31.12.2014</t>
  </si>
  <si>
    <t>Исполнен 31.12.2014</t>
  </si>
  <si>
    <t>265587                337530                    788435              159334             702226                352165             426328            844363              39688             65491</t>
  </si>
  <si>
    <t xml:space="preserve">09.04.2014                 17.04.2014                 06.06.2014                    07.07.2014               05.09.2014               06.11.2014              13.11.2014                22.12.2014               26.12.2014              29.12.2014    </t>
  </si>
  <si>
    <t>Акт 176             Акт 222                Акт 355               Акт 384              Акт 496                 Акт 577             Акт 617               Акт 696               Акт 704             Акт 706</t>
  </si>
  <si>
    <t>07.04.2014               14.04.2014                 31.05.2014                   01.07.2014           25.08.2014                13.10.2014              30.10.2014               15.12.2014                17.12.2014             18.12.2014</t>
  </si>
  <si>
    <t>65493-частич. Оплата</t>
  </si>
  <si>
    <t>09.12.2014              09.12.2014</t>
  </si>
  <si>
    <t>Акт 26204/03/А,     Т-н 26204-03</t>
  </si>
  <si>
    <t>75401             34765             265572          542407               397078            844362             898154               160240</t>
  </si>
  <si>
    <t>11.02.2014                 14.03.2014                  09.04.2014          13.05.2014                11.11.2014              22.12.2014               25.12.2014            19.01.2015</t>
  </si>
  <si>
    <t>Акт  3/1/1/013486               Акт 3/1/1/033544             Акт 3/1/1/056851          Акт 3/1/1/075045              Акт 3/1/1/199948             Акт 3/1/1/229014            Акт 3/1/1/000401              Акт3/1/1/259834</t>
  </si>
  <si>
    <t xml:space="preserve">31.01.2014                                  28.02.2014                         31.03.2014                 30.04.2014               31.10.2014                 30.11.2014               24.12.2014               31.12.1204 </t>
  </si>
  <si>
    <t>Исполнен 20.01.2015</t>
  </si>
  <si>
    <t>Акт Ф0112/1</t>
  </si>
  <si>
    <t>40 438,82</t>
  </si>
  <si>
    <t>Т-н 12-4522-Т</t>
  </si>
  <si>
    <t>144923                  90392               368436              897993            316171              547245             851055              216164              511078             859876           898156       224780</t>
  </si>
  <si>
    <t>19.02.2014                20.03.2014                  21.04.2014               20.06.2014            24.07.2014                20.08.2014                 23.09.2014              21.10.2014                 21.11.2014              23.12.2014               25.12.2014             27.01.2015</t>
  </si>
  <si>
    <t>Акт  3908/2/04             Акт 15827/2/04                   Акт 28585/2/04             Акт 40898/2/04                  Акт 53621/2/04            Акт 64482/2/04               Акт 77129/2/04             Акт 88900/2/04                Акт 100085/2/04             Акт 108455/2/04            Акт 118460/2/01              Акт б/н                 Акт 126935/2/04</t>
  </si>
  <si>
    <t>31.01.2014               28.02.2014                    31.03.2014                30.04.2014                  31.05.2014             30.06.2014              31.07.2014            31.08.2014              30.09.2014             31.10.2014              30.11.2014              24.12.2014               31.12.2014</t>
  </si>
  <si>
    <t>Исполнен 02.02.2015</t>
  </si>
  <si>
    <t>Акт 7148              Акт 8344            Акт 9491              Акт 10856             Акт  11901            Акт 12688</t>
  </si>
  <si>
    <t>31.07.2014          31.08.2014             30.09.2014               31.10.2014           30.11.2014            25.12.2014</t>
  </si>
  <si>
    <t>Акт 43                Акт 44</t>
  </si>
  <si>
    <t>30.11.2014                     23.12.2014</t>
  </si>
  <si>
    <t>667832              898165</t>
  </si>
  <si>
    <t>05.12.2014                  25.12.2014</t>
  </si>
  <si>
    <t>002/2015</t>
  </si>
  <si>
    <t>Оказание  услуг междугородней телефонной связи</t>
  </si>
  <si>
    <t>ОАО "Межрегиональный ТранзитТелеком"</t>
  </si>
  <si>
    <t>003/2015</t>
  </si>
  <si>
    <t>Оказание услуг по перезарядке огнетушителей</t>
  </si>
  <si>
    <t>ХКО ВДПО</t>
  </si>
  <si>
    <t>004/2015</t>
  </si>
  <si>
    <t>Оказание услуг по изготовлению плана эвакуации</t>
  </si>
  <si>
    <t>005/2015</t>
  </si>
  <si>
    <t>Оказание услуг по оформлению отчетночти по страховым взносам</t>
  </si>
  <si>
    <t>Марцева</t>
  </si>
  <si>
    <t>005/2015 А</t>
  </si>
  <si>
    <t>Поставка  нормативно-технической литературы</t>
  </si>
  <si>
    <t>006/2015</t>
  </si>
  <si>
    <t>009/2015</t>
  </si>
  <si>
    <t>Исполнен  07.10.2014</t>
  </si>
  <si>
    <t>Исполнен 02.07.2015</t>
  </si>
  <si>
    <t>Исполнен 15.12.2014</t>
  </si>
  <si>
    <t>Исполнен 24.12.2014</t>
  </si>
  <si>
    <t>Исполнен 29.12.2014</t>
  </si>
  <si>
    <t>Исполнен 06.11.2014</t>
  </si>
  <si>
    <t>111/2014</t>
  </si>
  <si>
    <t>Поставка автомобильной аккумуляторной батареи</t>
  </si>
  <si>
    <t>ООО "Мир аккумулятор"</t>
  </si>
  <si>
    <t>116/2014</t>
  </si>
  <si>
    <t>Оказание услуг по написанию сценарию и проведению конкурса</t>
  </si>
  <si>
    <t>ИП Литвиненко Галина Леонидовна</t>
  </si>
  <si>
    <t>Т-н 743</t>
  </si>
  <si>
    <t>Исполнен 12.11.2014</t>
  </si>
  <si>
    <t>Исполнен 13.11.2014</t>
  </si>
  <si>
    <t>Исполнен 09.02.2015</t>
  </si>
  <si>
    <t>Исполнен 05.02.2015</t>
  </si>
  <si>
    <t xml:space="preserve"> Акт УТ138</t>
  </si>
  <si>
    <t>Акт УТ137</t>
  </si>
  <si>
    <t>2315007 АЭ</t>
  </si>
  <si>
    <t>Оказание услуг по заправке и восстановлению картриджей</t>
  </si>
  <si>
    <t>ООО "СКС"</t>
  </si>
  <si>
    <t>015/2015</t>
  </si>
  <si>
    <t>Изготовление табличек с названиями (0,1х0,3 м; ПВХ 5мм; самокл. Пленка; плоттерная резка; саморезы; наклейки декоративные)</t>
  </si>
  <si>
    <t>011/2015</t>
  </si>
  <si>
    <t>Хабаровский филиал ОАО "АльфаСтрахование"</t>
  </si>
  <si>
    <t>013/2015</t>
  </si>
  <si>
    <t>Оказание услуг по замене лобового стекла автомобиля</t>
  </si>
  <si>
    <t>ИП Лисица А.В.</t>
  </si>
  <si>
    <t>010/2015</t>
  </si>
  <si>
    <t>Оказание услуг по техническому осблуживанию автомобиля</t>
  </si>
  <si>
    <t>014/2015</t>
  </si>
  <si>
    <t>Оказание услуг по утилизации ртутных ламп</t>
  </si>
  <si>
    <t>012/2015</t>
  </si>
  <si>
    <t>450019          450022                 450023               450016</t>
  </si>
  <si>
    <t>19.02.2015              19.02.2015             19.02.2015              19.02.2015</t>
  </si>
  <si>
    <t>Т/н С0000031</t>
  </si>
  <si>
    <t>Исполнен 16.02.2015</t>
  </si>
  <si>
    <t>007/2015</t>
  </si>
  <si>
    <t>Исполнен 20.02.2015</t>
  </si>
  <si>
    <t>Т-н 39</t>
  </si>
  <si>
    <t>Исполнен 19.02.2015</t>
  </si>
  <si>
    <t>Акт ХФ-58986</t>
  </si>
  <si>
    <t>Исполнен 13.02.2015</t>
  </si>
  <si>
    <t>016/2015</t>
  </si>
  <si>
    <t>Поставка хозяйственных товаров</t>
  </si>
  <si>
    <t>ООО "Амурсбыт"</t>
  </si>
  <si>
    <t>Исполнен 24.02.2015</t>
  </si>
  <si>
    <t>Акт 000105</t>
  </si>
  <si>
    <t>Исполнен 25.02.2015</t>
  </si>
  <si>
    <t>2 448,00</t>
  </si>
  <si>
    <t xml:space="preserve"> Акт 203</t>
  </si>
  <si>
    <t>Исполнен 03.03.2015</t>
  </si>
  <si>
    <t>25 069,97</t>
  </si>
  <si>
    <t>Акт ОС-08560/7691/R</t>
  </si>
  <si>
    <t xml:space="preserve"> 05.02.2015</t>
  </si>
  <si>
    <t xml:space="preserve">Т-н 640 </t>
  </si>
  <si>
    <t>017/2015</t>
  </si>
  <si>
    <t>Оказание услуг по очистке кровли</t>
  </si>
  <si>
    <t>ООО "Амурская ремонтно-строительная компания</t>
  </si>
  <si>
    <t>2314056 ЭА</t>
  </si>
  <si>
    <t>ООО "Пионер"</t>
  </si>
  <si>
    <t>2314057 ЭА</t>
  </si>
  <si>
    <t>Оказание услуг по охране объекта</t>
  </si>
  <si>
    <t>ООО "ЧОО "Цербер"</t>
  </si>
  <si>
    <t>2314058 К</t>
  </si>
  <si>
    <t>Оказание услуг по предрейсовому медицинскому осмотру водителя транспортного средства</t>
  </si>
  <si>
    <t>ООО " Центр профилактической медицины и общей врачебной практики"</t>
  </si>
  <si>
    <t>2314061 Е</t>
  </si>
  <si>
    <t>Оказание услуг почтовой связи</t>
  </si>
  <si>
    <t>2314062 ЭА</t>
  </si>
  <si>
    <t>Оказание услуг по ТО ОПС</t>
  </si>
  <si>
    <t>ООО Предприятие "Изотоп"</t>
  </si>
  <si>
    <t>2314063 К</t>
  </si>
  <si>
    <t>Оказание услуг по ТО АИТП и приборов учета тепловой энергии</t>
  </si>
  <si>
    <t>ООО "Теплоэнергомонтаж"</t>
  </si>
  <si>
    <t>2315001 Е</t>
  </si>
  <si>
    <t>Поставка тепловой энергии</t>
  </si>
  <si>
    <t>ОАО "ДГК"</t>
  </si>
  <si>
    <t>2315002 Е</t>
  </si>
  <si>
    <t>2315003 Е</t>
  </si>
  <si>
    <t>Оказание услуг по холодному водоснабжению и водоотведению</t>
  </si>
  <si>
    <t>МУП "Водоканал"</t>
  </si>
  <si>
    <t>2315004 Е</t>
  </si>
  <si>
    <t>Оказание услуг по обучению специалистов</t>
  </si>
  <si>
    <t>ФГБОУВПО "Тихоокеанский государственный университет"</t>
  </si>
  <si>
    <t>2315005 Е</t>
  </si>
  <si>
    <t>ФБУ "Центр лабораторного анализа и технических измерений по дальневосточному федеральному округу"</t>
  </si>
  <si>
    <t>2315006 Е</t>
  </si>
  <si>
    <t>ХКО ООО "Всероссийское добровольное пожарное общество"</t>
  </si>
  <si>
    <t>2315008 ЭА</t>
  </si>
  <si>
    <t>2315009 ЭА</t>
  </si>
  <si>
    <t>Поставка расходных материалов</t>
  </si>
  <si>
    <t>ООО "Сервер Центр"</t>
  </si>
  <si>
    <t>Акт 72890</t>
  </si>
  <si>
    <t>Исполнен 30.01.2015</t>
  </si>
  <si>
    <t>21 000,00</t>
  </si>
  <si>
    <t>Акт ЭО-01</t>
  </si>
  <si>
    <t>4 956,00</t>
  </si>
  <si>
    <t>Акт УТ209</t>
  </si>
  <si>
    <t>Исполнен 11.02.2015</t>
  </si>
  <si>
    <t>667819               770261</t>
  </si>
  <si>
    <t>13.03.2015                25.03.2015</t>
  </si>
  <si>
    <t>Исполнен 25.03.2015</t>
  </si>
  <si>
    <t>Акт 000014              Акт 000027</t>
  </si>
  <si>
    <t>03.03.2015            17.03.2015</t>
  </si>
  <si>
    <t>2315010 Е</t>
  </si>
  <si>
    <t>018/2015</t>
  </si>
  <si>
    <t>Исполнен 27.03.2015</t>
  </si>
  <si>
    <t>Исполнен 09.04.2015</t>
  </si>
  <si>
    <t>Т/н 22</t>
  </si>
  <si>
    <t>019/2015</t>
  </si>
  <si>
    <t>Оказание услуг по ремонту автомобиля</t>
  </si>
  <si>
    <t>Исполнен 16.04.2015</t>
  </si>
  <si>
    <t>Акт 000221</t>
  </si>
  <si>
    <t>83 294,95</t>
  </si>
  <si>
    <t>Т/н К-СЦ-1055</t>
  </si>
  <si>
    <t>020/2015</t>
  </si>
  <si>
    <t>Оказание услуг по изготовлению почетного знака "Открытое сердце"</t>
  </si>
  <si>
    <t>ООО "Интеркон"</t>
  </si>
  <si>
    <t>021/2015</t>
  </si>
  <si>
    <t>Оказание транспортных услуг</t>
  </si>
  <si>
    <t>ИП Степанов</t>
  </si>
  <si>
    <t>022/2015</t>
  </si>
  <si>
    <t>Оказание услуг по проведению периодического осмотра</t>
  </si>
  <si>
    <t>Исполнен 29.04.2015</t>
  </si>
  <si>
    <t>019/2015 А</t>
  </si>
  <si>
    <t>Оказание услуг по предоставлению права использования клиентской лицензии</t>
  </si>
  <si>
    <t xml:space="preserve">Акт 202 </t>
  </si>
  <si>
    <t>Исполнен 05.05.2015</t>
  </si>
  <si>
    <t>Исполнен 06.05.2015</t>
  </si>
  <si>
    <t>Акт 1468</t>
  </si>
  <si>
    <t>91 665,00</t>
  </si>
  <si>
    <t>Исполнен 07.05.2015</t>
  </si>
  <si>
    <t>Т-н П0000045</t>
  </si>
  <si>
    <t>025/2015</t>
  </si>
  <si>
    <t>Выполнение работ по огнезащитной обработке деревянных конструкций</t>
  </si>
  <si>
    <t>ООО "Спецмонтаж"</t>
  </si>
  <si>
    <t>026/2015</t>
  </si>
  <si>
    <t>Оказание услуг в рамках проведения торжественной церемонии награждения за достижения в сфере опеки и попечительства, защиты прав и интересов детей: изготовление рамок с паспарту для дипломов</t>
  </si>
  <si>
    <t>ООО "СКВ-Галерея"</t>
  </si>
  <si>
    <t>Исполнен 18.05.2015</t>
  </si>
  <si>
    <t>63 000,00</t>
  </si>
  <si>
    <t>027/2015</t>
  </si>
  <si>
    <t>Оказание услуг в рамках проведения торжественного приема министром образования и науки края лучших обучающихся, победителей спортивных и творческих конкурсов - выпускников образовательных организаций для детей-сирот и детей, оставшихся без попечения родителей, завершающих свое пребывание в данных учреждениях в 2015 году: изготовление фотографий</t>
  </si>
  <si>
    <t>028/2015</t>
  </si>
  <si>
    <t>Оказание услуг в рамках проведения торжественной церемонии награждения за достижения в сфереопеки и попечительства, защиты прав и интересов детей: обеспечение выступление камерного оркестра "Глория"</t>
  </si>
  <si>
    <t>Харина Наталья Александровна</t>
  </si>
  <si>
    <t>029/2015</t>
  </si>
  <si>
    <t>Оказание услуг звукооператора по музыкальному сопровождению в рамках подготовки и проведения торжественной церемонии награждения за достижения в сфере опеки и попечительства, защиты прав и интересов детей</t>
  </si>
  <si>
    <t>450258                709014                  34593             476045</t>
  </si>
  <si>
    <t>19.02.2015               18.03.2015              08.04.2015             25.05.2015</t>
  </si>
  <si>
    <t>31.01.2015                 28.02.2015              31.03.2015              30.04.2015</t>
  </si>
  <si>
    <t xml:space="preserve">Акт МТТ-00117-15                    Акт МТТ-00276-15                       Акт МТТ-00430-15                        Акт МТТ-00595-15 </t>
  </si>
  <si>
    <t>Акт АТИ21</t>
  </si>
  <si>
    <t>Исполнен 27.05.2015</t>
  </si>
  <si>
    <t>019/2015 В</t>
  </si>
  <si>
    <t>023/2015</t>
  </si>
  <si>
    <t>Оказание услуг по утилизациии</t>
  </si>
  <si>
    <t>024/2015</t>
  </si>
  <si>
    <t>Оказание услуг по разработке и изготовлению дипломов для вручения</t>
  </si>
  <si>
    <t>Т/н С0000145</t>
  </si>
  <si>
    <t>4 750,00</t>
  </si>
  <si>
    <t>Исполнен 14.05.2015</t>
  </si>
  <si>
    <t xml:space="preserve">Акт 65 </t>
  </si>
  <si>
    <t>4 540,00</t>
  </si>
  <si>
    <t>Исполнен 22.05.2015</t>
  </si>
  <si>
    <t>Исполнен 04.06.2015</t>
  </si>
  <si>
    <t xml:space="preserve">Акт 37 </t>
  </si>
  <si>
    <t xml:space="preserve"> 01.06.2015</t>
  </si>
  <si>
    <t>2315011 ЭА</t>
  </si>
  <si>
    <t>ООО "РН-Карт-Дальний Восток"</t>
  </si>
  <si>
    <t>030/2015</t>
  </si>
  <si>
    <t>ООО "Техно-Климат"</t>
  </si>
  <si>
    <t>Оказание услуг по техническому обслуживанию кондиционера</t>
  </si>
  <si>
    <t>Исполнен 11.06.2015</t>
  </si>
  <si>
    <t>Акт 00214</t>
  </si>
  <si>
    <t>034/2015</t>
  </si>
  <si>
    <t>Оказание услуг по изготовлению свидетельств в футляре</t>
  </si>
  <si>
    <t>032/2015</t>
  </si>
  <si>
    <t>031/2015</t>
  </si>
  <si>
    <t>Оказание услуг по монтажу прибора учета расхода холодной воды</t>
  </si>
  <si>
    <t>ООО "Дальневосточный Энерго-Сервис"</t>
  </si>
  <si>
    <t>035/2015</t>
  </si>
  <si>
    <t>Оказание услуг по хранению автошин</t>
  </si>
  <si>
    <t>ИП Мухин А.А.</t>
  </si>
  <si>
    <t>Акт 13</t>
  </si>
  <si>
    <t>706675     707155     706677     706676</t>
  </si>
  <si>
    <t>17.06.2015          17.06.2015          17.06.2015          17.06.2015</t>
  </si>
  <si>
    <t>Исполнен 17.06.2015</t>
  </si>
  <si>
    <t>Исполнен 22.06.2015</t>
  </si>
  <si>
    <t>749983              749985           749981          749929</t>
  </si>
  <si>
    <t>22.06.2015           22.06.2015           22.06.2015           22.06.2015</t>
  </si>
  <si>
    <t>Исполнен 24.06.2015</t>
  </si>
  <si>
    <t>Акт 23</t>
  </si>
  <si>
    <t>036/2015</t>
  </si>
  <si>
    <t>033/2015</t>
  </si>
  <si>
    <t>Исполнен 29.06.2015</t>
  </si>
  <si>
    <t>Т-н 36</t>
  </si>
  <si>
    <t>3 550,00</t>
  </si>
  <si>
    <t>Акт АФО-000055</t>
  </si>
  <si>
    <t>037/2015</t>
  </si>
  <si>
    <t>Оказание услуг дополнительного профессионального образования в области охраны труда</t>
  </si>
  <si>
    <t>АНО "ЦДПОиС ПО ДФО"</t>
  </si>
  <si>
    <t>008/2015</t>
  </si>
  <si>
    <t>Оказание услуг по утилизации компьютерного оборудования, оргтехники и иного имущества</t>
  </si>
  <si>
    <t>ООО "ФПК-Сервис"</t>
  </si>
  <si>
    <t>038/2015</t>
  </si>
  <si>
    <t>Поставка средств индивидуальной защиты</t>
  </si>
  <si>
    <t>ООО "Техноавиа"-Хабаровск"</t>
  </si>
  <si>
    <t xml:space="preserve">Акт 436 </t>
  </si>
  <si>
    <t>Исполнен 03.07.2015</t>
  </si>
  <si>
    <t>99 600,00</t>
  </si>
  <si>
    <t>450261                 708201              34598               476043            605952            10486</t>
  </si>
  <si>
    <t>19.02.2015               18.03.2015            08.04.2015              25.05.2015              05.06.2015             06.07.2015</t>
  </si>
  <si>
    <t>Акт У01389-15                АктУ04825-15             Акт У08398-15               Акт У11990-15             Акт У15520-15              Акт У19071-15</t>
  </si>
  <si>
    <t>31.01.2015                28.02.2015                 31.03.2015                30.04.2015           31.05.2015             30.06.2015</t>
  </si>
  <si>
    <t>450254                831984               151687             436089            731352          62649</t>
  </si>
  <si>
    <t>19.02.2015              31.03.2015              21.04.2015           20.05.2015            19.06.2015            10.07.2015</t>
  </si>
  <si>
    <t>Т/н 66/31              Т/н 150228-0145           Т/н 150331-0149            Т-н 150430-0058              Т-н 150531-0048            Т-н 150630-0025</t>
  </si>
  <si>
    <t>31.01.2015                28.02.2015             31.03.2015              30.04.2015              31.05.2015            30.06.2015</t>
  </si>
  <si>
    <t>Акт 889</t>
  </si>
  <si>
    <t>Исполнен 22.07.2015</t>
  </si>
  <si>
    <t>2315012 ЭА</t>
  </si>
  <si>
    <t>039/2015</t>
  </si>
  <si>
    <t>040/2015</t>
  </si>
  <si>
    <t>041/2015</t>
  </si>
  <si>
    <t>042/2015</t>
  </si>
  <si>
    <t>Оказание услуг по ремонту регистрационных знаков</t>
  </si>
  <si>
    <t>ООО "ПараНомеров"</t>
  </si>
  <si>
    <t>Ремонт козырька</t>
  </si>
  <si>
    <t>ООО " Стройтехсити"</t>
  </si>
  <si>
    <t>Оказаие услуг по составлению "Акта границ раздела на теплосетях"</t>
  </si>
  <si>
    <t>МУП г. Хабаровска "Тепловые сети"</t>
  </si>
  <si>
    <t>Исполнен 20.08.2015</t>
  </si>
  <si>
    <t>044/2015</t>
  </si>
  <si>
    <t>Оказание услуг по обязательному страхованию гражданской ответственности владельцев транспортных средств</t>
  </si>
  <si>
    <t>Исполнен 27.08.2015</t>
  </si>
  <si>
    <t>Акт ОС-09851/7691/R</t>
  </si>
  <si>
    <t>Исполнен 28.08.2015</t>
  </si>
  <si>
    <t>Акт 6-119</t>
  </si>
  <si>
    <t>043/2015</t>
  </si>
  <si>
    <t>046/2015</t>
  </si>
  <si>
    <t>Выполнение работ по ремонту фасада пристройки к зданию</t>
  </si>
  <si>
    <t>ООО "Глобал-ДВ"</t>
  </si>
  <si>
    <t>047/2015</t>
  </si>
  <si>
    <t>Оказание услуг по изготовлению свидетельств и багетов</t>
  </si>
  <si>
    <t>Исполнен 03.09.2015</t>
  </si>
  <si>
    <t>Т-н 4095</t>
  </si>
  <si>
    <t>Исполнен 06.07.2015</t>
  </si>
  <si>
    <t>Исполнен 25.05.2015</t>
  </si>
  <si>
    <t>049/2015</t>
  </si>
  <si>
    <t>Оказание услуг по установке каемры заднего вида и монитора для автомобиля</t>
  </si>
  <si>
    <t>ИП Овидько Т.С.</t>
  </si>
  <si>
    <t>045/2015</t>
  </si>
  <si>
    <t>Поставка товара</t>
  </si>
  <si>
    <t>048/2015</t>
  </si>
  <si>
    <t>Возмездное оказание образовательных услуг по обучению по дополнительным профессиональным образовательным программам  в ФГБОУ ВПО "ТОГУ"</t>
  </si>
  <si>
    <t>Т-н 182</t>
  </si>
  <si>
    <t>Исполнен 14.09.2015</t>
  </si>
  <si>
    <t>051/2015</t>
  </si>
  <si>
    <t>Оказание услуг по изготовлению дипломов и вкладышей</t>
  </si>
  <si>
    <t>050/2015</t>
  </si>
  <si>
    <t>Оказание услуг  по организации питания</t>
  </si>
  <si>
    <t>053/2015</t>
  </si>
  <si>
    <t>Оказание услуг по техническому обслуживанию автомобиля</t>
  </si>
  <si>
    <t>052/2015</t>
  </si>
  <si>
    <t>054/2015</t>
  </si>
  <si>
    <t>Поставка ф/рамок</t>
  </si>
  <si>
    <t>056/2015</t>
  </si>
  <si>
    <t>Акт 001055</t>
  </si>
  <si>
    <t>Исполнен 21.09.2015</t>
  </si>
  <si>
    <t>б/н</t>
  </si>
  <si>
    <t>057/2015</t>
  </si>
  <si>
    <t>Т-н 292</t>
  </si>
  <si>
    <t>Исполнен 23.09.2015</t>
  </si>
  <si>
    <t>Акт 14847</t>
  </si>
  <si>
    <t>Исполнен 24.09.2015</t>
  </si>
  <si>
    <t>059/2015</t>
  </si>
  <si>
    <t>Оказание услуг по организации и проведению концертной программы в рамках проведения торжественного приема Губернатором Хабаровкого края, посвященного Международному дню учителя</t>
  </si>
  <si>
    <t>Бабенко Владимир Юрьевич</t>
  </si>
  <si>
    <t>058/2015</t>
  </si>
  <si>
    <t>Выполнение монтажных работ по установке металических калиток</t>
  </si>
  <si>
    <t>ООО "Герион-ДВ"</t>
  </si>
  <si>
    <t>060/2015</t>
  </si>
  <si>
    <t>ООО Альфорд ДВ"</t>
  </si>
  <si>
    <t>Оказание услуг по изготовлению пригласительных билетов в рамках проведения торжественного приема Губернатором Хабаровского края, посвященного Международному дню учителя.</t>
  </si>
  <si>
    <t>Акт 151</t>
  </si>
  <si>
    <t>Исполнен 29.09.2015</t>
  </si>
  <si>
    <t>055/2015</t>
  </si>
  <si>
    <t>Оказание информационно-консультационных услуг в форме семинара на тему: "Государственный контроль и аудит эффективности использования бюджетных средств на предприятиях и в программах с государственным участием"</t>
  </si>
  <si>
    <t>2315013 ЭА</t>
  </si>
  <si>
    <t>Оказание услуг по оформлению и предоставлению пассажиркх авиабилетов для перевозки группы детей Хабаровкого края</t>
  </si>
  <si>
    <t>064/2015</t>
  </si>
  <si>
    <t>07.102015</t>
  </si>
  <si>
    <t>Оказание медицинких услуг</t>
  </si>
  <si>
    <t>ООО "Негосударственное учреждение здравоохранения "Медицинский центр"</t>
  </si>
  <si>
    <t>063/2015</t>
  </si>
  <si>
    <t xml:space="preserve">Оказаание услуг по дератизации помещений </t>
  </si>
  <si>
    <t>КГАУЗ "КДС"</t>
  </si>
  <si>
    <t>062/2015</t>
  </si>
  <si>
    <t>Оказание услуг по замене задних тормозных колодок автомобиля TOYOTA LAND CRUISER PRADO</t>
  </si>
  <si>
    <t>Исполнен        02.10.2015</t>
  </si>
  <si>
    <t>068/2015</t>
  </si>
  <si>
    <t>Исполнен 09.10.2015</t>
  </si>
  <si>
    <t>30.01.2015               20.04.2015              09.07.2015              10.08.2015   12.10.2015</t>
  </si>
  <si>
    <t>Акт 12               Акт 77              Акт 112              Акт 132            Акт 159</t>
  </si>
  <si>
    <t>26.01.2015              13.04.2015                 07.07.2015             03.08.2015   01.10.2015</t>
  </si>
  <si>
    <t>Исполнен   12.10.2015</t>
  </si>
  <si>
    <t>Акт 137</t>
  </si>
  <si>
    <t>Акт 74у</t>
  </si>
  <si>
    <t>Исполнен   14.10.2015</t>
  </si>
  <si>
    <t>066/2015</t>
  </si>
  <si>
    <t>Акт 730</t>
  </si>
  <si>
    <t>Исполнен 19.10.2015</t>
  </si>
  <si>
    <t>Акт 1                     Акт 2                 Акт 3                Акт 5                Акт 6                 Акт 7                          Акт 8                Акт 9</t>
  </si>
  <si>
    <t>20.02.2015                31.03.2015              30.04.2015        28.05.2015              30.06.2015           22.07.2015              27.08.2015   31.10.2015</t>
  </si>
  <si>
    <t>065/2015</t>
  </si>
  <si>
    <t>Акт 003422</t>
  </si>
  <si>
    <t>Исолнен 22.10.2015</t>
  </si>
  <si>
    <t>069/2015</t>
  </si>
  <si>
    <t>Акт ШО0001279</t>
  </si>
  <si>
    <t>2315015 ЭА</t>
  </si>
  <si>
    <t>Передача неисключительного права на использование программного обеспечения</t>
  </si>
  <si>
    <t>ООО "БалансСофт Проекты"</t>
  </si>
  <si>
    <t>059/2015 А</t>
  </si>
  <si>
    <t>2315014 ЭА</t>
  </si>
  <si>
    <t>3011.2015</t>
  </si>
  <si>
    <t>Поставка бумаги для офисной техники</t>
  </si>
  <si>
    <t>ИП Дорофеева Е.А.</t>
  </si>
  <si>
    <t>Акт 2048/055/2015</t>
  </si>
  <si>
    <t>Исполнен 27.10.2015</t>
  </si>
  <si>
    <t>Акт АОФ-000159</t>
  </si>
  <si>
    <t>Исполнен 02.11.2015</t>
  </si>
  <si>
    <t>Акт 1533/УЦ</t>
  </si>
  <si>
    <t>Исполнен 05.11.2015</t>
  </si>
  <si>
    <t>061/2015</t>
  </si>
  <si>
    <t>2315016 ЭА</t>
  </si>
  <si>
    <t>Поставка запасных частей для компьютерной техники</t>
  </si>
  <si>
    <t>Исполнен   12.11.2015</t>
  </si>
  <si>
    <t>071/2015</t>
  </si>
  <si>
    <t>Оказание услуг по техническому обслуживанию автомобиля TOYOTA CROWN</t>
  </si>
  <si>
    <t xml:space="preserve">303702             663652         </t>
  </si>
  <si>
    <t xml:space="preserve">07.05.2015                  11.06.2015  </t>
  </si>
  <si>
    <t xml:space="preserve">Т-н 270              Т-н 345          </t>
  </si>
  <si>
    <t>27.04.2015 03.06.2015</t>
  </si>
  <si>
    <t xml:space="preserve">                                                   </t>
  </si>
  <si>
    <t xml:space="preserve">31.01.2015            28.02.2015             31.03.2015              </t>
  </si>
  <si>
    <t xml:space="preserve">Акт У02521-15            Акт У06978-15              Акт У09500-15               </t>
  </si>
  <si>
    <t xml:space="preserve">19.02.2015            18.03.2015             08.04.2015            </t>
  </si>
  <si>
    <t xml:space="preserve">450257            708198                 34591               </t>
  </si>
  <si>
    <t>Исполнен 08.04.2015</t>
  </si>
  <si>
    <t>Акт 001232</t>
  </si>
  <si>
    <t>Акт 001561</t>
  </si>
  <si>
    <t>Исполнен   13.11.2015</t>
  </si>
  <si>
    <t>Исполнен 13.11.2015</t>
  </si>
  <si>
    <t>Акт 3585</t>
  </si>
  <si>
    <t>070/2015</t>
  </si>
  <si>
    <t>Поставка компьютера</t>
  </si>
  <si>
    <t>513649              513662              513686               514468              799203              800298            800290            800287            251196              253767            253776            253804            521333             522022              521480               521478           874333           874334             874335          874332      173373         174208         174210        174209             490904                490912                 490907                490915   104777 105279  105083 105081</t>
  </si>
  <si>
    <t>27.02.2015              27.02.2015                27.02.2015              27.02.2015           27.03.2015           27.03.2015          27.03.2015           27.03.2015             30.04.2015            30.04.2015            30.04.2015             30.04.2015            28.05.2015             28.05.2015            28.05.2015             28.05.2015           02.07.2015           02.07.2015               02.07.2015             02.07.2015          23.07.2015      23.07.2015          23.07.2015      23.07.2015                  27.08.2015  20.10.2015 20.10.2015 20.10.2015   20.10.2015</t>
  </si>
  <si>
    <t>Исполнен 07.08.2015</t>
  </si>
  <si>
    <t>Акт 001145</t>
  </si>
  <si>
    <t>Исполнен 02.10.2015</t>
  </si>
  <si>
    <t>072/2015</t>
  </si>
  <si>
    <t>Оказание услуг по предоставлению автовышки для обследования крыши здания</t>
  </si>
  <si>
    <t>ООО "Стройтехсити"</t>
  </si>
  <si>
    <t>Т-н 1776</t>
  </si>
  <si>
    <t>Исполнен 17.11.2015</t>
  </si>
  <si>
    <t>Акт 001585</t>
  </si>
  <si>
    <t>Исолнен 19.11.2015</t>
  </si>
  <si>
    <t>Акт 1429</t>
  </si>
  <si>
    <t>Т-н 231</t>
  </si>
  <si>
    <t>2315017 ЭА</t>
  </si>
  <si>
    <t>Передача неисключительного права на использование лицензионного программного обеспечения</t>
  </si>
  <si>
    <t>075/2015</t>
  </si>
  <si>
    <t>076/2015</t>
  </si>
  <si>
    <t>Услуги по изготовлению и поставке бланков писем и удостоверений</t>
  </si>
  <si>
    <t>073/2015</t>
  </si>
  <si>
    <t>Оказание слуг по предрейсовому медицинскому осмотру водителей транспортного средства</t>
  </si>
  <si>
    <t>ООО "Центр профилактической медицины и общей врачебной практики"</t>
  </si>
  <si>
    <t>Акт 26</t>
  </si>
  <si>
    <t>Исполнен 24.11.2015</t>
  </si>
  <si>
    <t>074/2015</t>
  </si>
  <si>
    <t>40 00,00</t>
  </si>
  <si>
    <t>ООО "Акера ДВ"</t>
  </si>
  <si>
    <t>077/2015</t>
  </si>
  <si>
    <t>Монтаж системы контроля и управления доступом в здание расположенное по адресу: г. Хабаровск, ул. Калинина, 27</t>
  </si>
  <si>
    <t>ООО "Востокспецсистема"</t>
  </si>
  <si>
    <t>2315018 ЭА</t>
  </si>
  <si>
    <t>Поставка офисной мебели</t>
  </si>
  <si>
    <t>2315019 ЭА</t>
  </si>
  <si>
    <t>Поставка канцелярских, хозяйственных товаров и полиграфической продукции</t>
  </si>
  <si>
    <t>ООО "Альма"</t>
  </si>
  <si>
    <t>2315021 ЭА</t>
  </si>
  <si>
    <t>2315020 ЭА</t>
  </si>
  <si>
    <t>Поставка металлических шкафов и стеллажей</t>
  </si>
  <si>
    <t>ООО Научно-технологический центр "Цеолит"</t>
  </si>
  <si>
    <t>078/2015</t>
  </si>
  <si>
    <t>Оказание услуг по разработке и созданию корпоративного сайта в сети Интернет</t>
  </si>
  <si>
    <t>ООО "Артефакт"</t>
  </si>
  <si>
    <t>083/2015</t>
  </si>
  <si>
    <t>2315022 ЭА</t>
  </si>
  <si>
    <t>Поставка сервера и сетевого оборудования</t>
  </si>
  <si>
    <t>ООО "ВладбизнесКонсалтинг"</t>
  </si>
  <si>
    <t>084/2015</t>
  </si>
  <si>
    <t>Оказание транспортных услуг в рамках направления детей для участия в общероссийской новогодней елке в Государственном Кремлевском Дворце</t>
  </si>
  <si>
    <t>Акт 001665</t>
  </si>
  <si>
    <t>Исолнен 27.11.2015</t>
  </si>
  <si>
    <t>Т-н 468</t>
  </si>
  <si>
    <t>Исполнен 07.12.2015</t>
  </si>
  <si>
    <t>Акт БН-0420</t>
  </si>
  <si>
    <t>Исполнен 09.12.2015</t>
  </si>
  <si>
    <t>080/2015</t>
  </si>
  <si>
    <t>2315024 ЭА</t>
  </si>
  <si>
    <t>"ООО ЧОО "Арктур"</t>
  </si>
  <si>
    <t>2315023 К</t>
  </si>
  <si>
    <t>Выполнение работ по ремонту помещений</t>
  </si>
  <si>
    <t>ООО "СПЕКТРСТРОЙ"</t>
  </si>
  <si>
    <t>090/2015</t>
  </si>
  <si>
    <t>ООО "Мебель-Маркет"</t>
  </si>
  <si>
    <t>079/2015</t>
  </si>
  <si>
    <t>Оказание услуг по  вывозу ТБО</t>
  </si>
  <si>
    <t>Акт У39792-15</t>
  </si>
  <si>
    <t>Исполнен 16.12.2015</t>
  </si>
  <si>
    <t>257737           139015              43045               334115     21236</t>
  </si>
  <si>
    <t>Исполнен 04.08.2015</t>
  </si>
  <si>
    <t>ООО "Фортуна"</t>
  </si>
  <si>
    <t>Акт БН-0389</t>
  </si>
  <si>
    <t>Исполнен 17.12.2015</t>
  </si>
  <si>
    <t>Исполнен 10.07.2015</t>
  </si>
  <si>
    <t>067/2015</t>
  </si>
  <si>
    <t>2315025Е</t>
  </si>
  <si>
    <t>Оказание услуг по передаче электрической энергии</t>
  </si>
  <si>
    <t>ПАО "ДЭК-Хабаровскэнергосбыт"</t>
  </si>
  <si>
    <t>2315026К</t>
  </si>
  <si>
    <t>ООО "Региональная строительная компания"</t>
  </si>
  <si>
    <t>Поставка и установка жалюзи вертикальных тканевых</t>
  </si>
  <si>
    <t>2315027К</t>
  </si>
  <si>
    <t>ЗАО "Тензор"</t>
  </si>
  <si>
    <t>2315028К</t>
  </si>
  <si>
    <t>Поставка автоматизированных рабочих мест</t>
  </si>
  <si>
    <t>2315029К</t>
  </si>
  <si>
    <t>Поставка архивных коробов</t>
  </si>
  <si>
    <t>ООО "Колорит"</t>
  </si>
  <si>
    <t>2315030К</t>
  </si>
  <si>
    <t>Поставка аккумуляторных батарей для источников бесперебойного питания Back-UPS ES700</t>
  </si>
  <si>
    <t>Акт 1502812359</t>
  </si>
  <si>
    <t>2315031Е</t>
  </si>
  <si>
    <t>Исполнен 18.12.2015</t>
  </si>
  <si>
    <t>Акт 146</t>
  </si>
  <si>
    <t>Исполнен 23.12.2015</t>
  </si>
  <si>
    <t>082/2015</t>
  </si>
  <si>
    <t>ИП Исаев С.Ю.</t>
  </si>
  <si>
    <t>086/2015</t>
  </si>
  <si>
    <t>Об оказании услуг связи</t>
  </si>
  <si>
    <t>2315032Е</t>
  </si>
  <si>
    <t>087/2015</t>
  </si>
  <si>
    <t>Выполнение работ по гидроизоляции помещений № 2 и 3 и в цокольном этаже здания</t>
  </si>
  <si>
    <t>ООО "Гарант"</t>
  </si>
  <si>
    <t>2315033ЭА</t>
  </si>
  <si>
    <t>Оказание информационных услуг с использованием справочно-правовой системы "Консультант Плюс"</t>
  </si>
  <si>
    <t>2315034ЭА</t>
  </si>
  <si>
    <t>Передача неисключительного права на использование антивирусного программного обеспечения</t>
  </si>
  <si>
    <t>ООО "Продвижение"</t>
  </si>
  <si>
    <t>089/2015</t>
  </si>
  <si>
    <t>Оказание услуг по сопровождению программного обеспечения "Парус"</t>
  </si>
  <si>
    <t>088/2015</t>
  </si>
  <si>
    <t>Поставка IP-Телефона Panasonic КХ-UT123</t>
  </si>
  <si>
    <t xml:space="preserve">257736            553140             831955             275639               873749            892129              266830                  501834              822660    873097   </t>
  </si>
  <si>
    <t>30.01.2015              03.03.2015             31.03.2015            05.05.2015            02.07.2015             03.07.2015           03.08.2015               28.08.2015           01.10.2015    25.12.2015</t>
  </si>
  <si>
    <t>Акт 2770.1-1/1             Акт 2770.1-1/2            Акт 2770.1-1/3              Акт 2770.1-1.4            Акт 2770.1-1.5             Акт 2770.1-1.6            Акт 2770.1-1.7             Акт 2770.1-1.8          Акт 2770.1-1.9    Акт 2770.1-1.12</t>
  </si>
  <si>
    <t>26.01.2015           25.02.2015               25.03.2015              27.04.2015             25.05.2015             29.06.2015              27.07.2015                25.08.2015             25.09.2015  21.12.2015</t>
  </si>
  <si>
    <t>Акт 000640        Т-н 640</t>
  </si>
  <si>
    <t>24.12.2015   24.12.2015</t>
  </si>
  <si>
    <t>Исполнен 25.12.2015</t>
  </si>
  <si>
    <t>346856               346857             667812               667816             34594           34596            324564                  325348                      642916                    642912            10490              10489                   348946          349161             680105          680106       897291         897067 402991  402986   600170  600172   873099   873100</t>
  </si>
  <si>
    <t xml:space="preserve">09.02.2015              09.02.2015               13.03.2015                13.03.2015            08.04.2015            08.04.2015               08.05.2015             08.05.2015                   09.06.2015                      09.06.2015             06.07.2015         06.07.2015               11.08.2015             11.08.2015          16.09.2015       16.09.2015      08.10.2015   08.10.2015  19.11.2015     19.11.2015 07.12.2015  07.12.2015  25.12.2015    25.12.2015     </t>
  </si>
  <si>
    <t>Акт 4               Акт 3                 Акт 8                 Акт 7                    Акт 10              Акт 11                 Акт 16             Акт 15              Акт 18                Акт 19               Акт 21             Акт 20                       Акт 23              Акт 24                     Акт 27                Акт 26           Акт30               Акт 29              Акт 32              Акт 33              Акт 35              Акт 36              Акт 37              Акт 38</t>
  </si>
  <si>
    <t>31.01.2014              31.01.2014                 28.02.2015                 28.02.2015               31.03.2015             31.03.2015           30.04.2015              30.04.2015               31.05.2015              31.05.2015           30.06.2015           30.06.2015                   31.07.2015              31.07.2015               31.08.2015             31.08.2015    30.09.2015     30.09.2015 31.10.2015  31.10.2015 30.11.2015   30.11.2015        24.12.2015   24.12.2015</t>
  </si>
  <si>
    <t>667932            770263              212598             436087        650087              44349                370953               690100  145012   403007   713422     873096</t>
  </si>
  <si>
    <t>13.03.2015              25.03.2015                 28.04.2015              20.05.2015        10.06.2015             09.07.2015                13.08.2015                 17.09.2015   23.10.2015   19.11.2015   16.12.2015   25.12.2015</t>
  </si>
  <si>
    <t xml:space="preserve"> Акт 35              Акт 94             Акт 177             Акт 254            Акт 322            Акт 393                  Акт 461            Акт 527               Акт 590                    Акт 655            Акт743             Акт 798</t>
  </si>
  <si>
    <t>31.01.2015              28.02.2015                 31.03.2015                30.04.2015                31.05.2015              30.06.2015               31.07.2015              31.08.2015    30.09.2015  31.10.2015  30.11.2015  24.12.2015</t>
  </si>
  <si>
    <t>413396           450265          667820        324565              460776           476046              749974            873745            147164                563794                 673793                631174        838726   267074   628945    873098</t>
  </si>
  <si>
    <t>16.02.2015              19.02.2015             13.03.2015             08.05.2015              22.05.2015            25.05.2015            22.06.2015                02.07.2015       21.07.2015           03.09.2015              03.09.2015                10.09.2015       02.10.2015  05.11.2015 09.12.2015    25.12.2015</t>
  </si>
  <si>
    <t>Акт 498                 Акт 319              Акт 681              Акт 1656              Акт 1657             Акт 1975               Акт 2329           Акт 2352          Акт 2613                   Акт 2976             Акт 2977           Акт 3223           Акт 3584          Акт 3713          Акт 3940           Акт 3941</t>
  </si>
  <si>
    <t>10.02.2015                04.02.2015                     27.02.2015               30.03.2015              30.04.2015              21.05.2015               29.05.2015              30.06.2015            06.07.2015                 31.07.2015                  31.08.2015               21.08.2015           30.09.2015  30.10.2015  30.11.2015  24.12.2015</t>
  </si>
  <si>
    <t>667815               800283               11683          651032         650086           96677             370951               613878  228982    323635  710622     873093</t>
  </si>
  <si>
    <t>13.03.2015               27.03.2015               07.04.2015         10.06.2015     10.06.2015            15.07.2015               13.08.2015              09.09.2015  02.11.2015   11.11.2015   16.12.2015  25.12.2015</t>
  </si>
  <si>
    <t>Акт 29                Акт 30               Акт 31               Акт 32               Акт 33             Акт 34                 Акт 35             Акт 36                   Акт 37               Акт 38               Акт 39              Акт 40</t>
  </si>
  <si>
    <t>31.01.2015               28.02.2015             31.03.2015           30.04.2015              31.05.2015             30.06.2015             31.07.2015                    31.08.2015   30.09.2015  31.10.2015 30.11.2015    25.12.2015</t>
  </si>
  <si>
    <t>11.02.2015                  20.03.2015                  07.04.2015              08.05.2015             04.06.2015             09.07.2015                          11.08.2015           07.09.2015   08.10.2015  11.11.2015   07.12.2015 25.12.2015</t>
  </si>
  <si>
    <t>31.01.2015                 28.02.2015             31.03.2015                30.04.2015            31.05.2015              30.06.2015                     31.07.2015              31.08.2015  30.09.2015 31.10.2015  30.11.2015  24.12.2015</t>
  </si>
  <si>
    <t>450263             667824              856473            275638              605365             873752             295914              631178    131591   323630   600167 873102</t>
  </si>
  <si>
    <t>19.02.2015              13.03.2015               01.04.2015               05.05.2015            05.06.2015                02.07.2015           05.08.2015             10.09.2015   22.10.2015  11.11.2015   07.12.2015 25.12.2015</t>
  </si>
  <si>
    <t xml:space="preserve"> Акт 13              Акт 174            Акт 275           Акт 372            Акт 461             Акт 550            Акт 675               Акт 821                   Акт 920            Акт 1034           Акт 1124           Акт 1308</t>
  </si>
  <si>
    <t>31.01.2015             28.02.2015             31.03.2015            30.04.2015           31.05.2015              30.06.2015           31.07.2015                   31.08.2015      30.09.2015   31.10.2015   30.11.2015  24.12.2015</t>
  </si>
  <si>
    <t>450252             667809            856472              275911             594894             873750            295907                  577753      871453   323633 710629   873103</t>
  </si>
  <si>
    <t>19.02.2015                 13.03.2015              01.04.2015               05.05.2015              04.06.2015            02.07.2015               05.08.2015                04.09.2015           06.10.2015   11.11.2015 16.12.2015  25.12.2015</t>
  </si>
  <si>
    <t>Акт 0000003               Акт 0000006             Акт 0000010              Акт 0000014               Акт 0000018             Акт 0000020              Акт 0000022                Акт 0000024           Акт 0000026    Акт 0000038    Акт 0000030    Акт 00000040</t>
  </si>
  <si>
    <t>31.01.2015                28.02.2015              31.03.2015           30.04.2015            31.05.2015             30.06.2015            31.07.2015                31.08.2015              30.09.2015  31.10.2015 30.11.2015  24.12.2015</t>
  </si>
  <si>
    <t>Исполнен  25.12.2015</t>
  </si>
  <si>
    <t>085/2015</t>
  </si>
  <si>
    <t>Оказание услуг по хранению автошин и дисков</t>
  </si>
  <si>
    <t>2315035 Е</t>
  </si>
  <si>
    <t>Поставка тепловой энергии (мощности), теплоносителя и (или) горячей воды</t>
  </si>
  <si>
    <t>АО "ДГК"</t>
  </si>
  <si>
    <t>346854               568221              856471              275913              554320              873754              295905               578510        838729    266933  564558   873104</t>
  </si>
  <si>
    <t>09.02.2015               04.03.2015               01.04.2015              05.05.2015                01.06.2015            02.07.2015              05.08.2015            04.09.2015         02.10.2015 05.11.2015 03.12.2015 25.12.2015</t>
  </si>
  <si>
    <t xml:space="preserve">Акт 1-086           Акт 2-086              Акт 3-086             Акт 4-086             Акт 5-086            Акт 6-086             Акт 7-086            Акт 8-086           Акт 9-086         Акт 10-086       Акт 11-086       Акт 12-086           </t>
  </si>
  <si>
    <t>31.01.2015           28.02.2015            31.03.2015            30.04.2015             31.05.2015             30.06.2015              31.07.2015                 31.08.2015       30.09.2015  31.10.2015 30.11.2015 24.12.2015</t>
  </si>
  <si>
    <t>091/2015</t>
  </si>
  <si>
    <t>Оказание услуг междугородной/мждународной телефонной связи</t>
  </si>
  <si>
    <t>361067             84771              460779              642914            9779                 501836             563792       838740  817288   873105</t>
  </si>
  <si>
    <t>10.02.2015               14.04.2015              22.05.2015       09.06.2015            06.07.2015                28.08.2015                       03.08.2015         02.10.2015  23.12.2015   25.12.2015</t>
  </si>
  <si>
    <t>Акт 217           Акт 674               Акт 919             Акт 2144            Акт 2491                Акт 3235          Акт 3218      Акт3590                Акт 3590               Акт 4519</t>
  </si>
  <si>
    <t>20.01.2014                26.02.2015              13.05.2015          02.06.2015            25.06.2015                      26.08.2015         20.08.2015         29.09.2015 29.09.2015 02.12.2015</t>
  </si>
  <si>
    <t>Исполнен 28.12.2015</t>
  </si>
  <si>
    <t>349159             642084     21238 349695 628942    46349</t>
  </si>
  <si>
    <t>11.08.2015                11.09.2015  12.10.2015 13.11.2015  09.12.2015 29.12.2015</t>
  </si>
  <si>
    <t>Акт У22693-15                   Акт У26305-15 Акт У29897-15 Акт У33541-15  Акт У37248-45 Акт У39983-15</t>
  </si>
  <si>
    <t>31.07.2015            31.08.2015  30.09.2015 31.10.2015 30.11.2015  24.12.2015</t>
  </si>
  <si>
    <t>Исполнен 29.12.2015</t>
  </si>
  <si>
    <t>605947               10488         349160            642118   21234  476042 349700 628940   46342</t>
  </si>
  <si>
    <t>05.06.2015            06.07.2015         11.08.2015              11.09.2015  12.10.2015  25.05.2015 13.11.2015 09.12.2015  29.12.2015</t>
  </si>
  <si>
    <t>Акт У16556-15             Акт  У20092-15          Акт У23696-15            Акт У27296-15  Акт У30880-15 Акт У13060-15 Акт У34503-15 Аки У38179-15  Акт У39984-15</t>
  </si>
  <si>
    <t>31.05.2015           30.06.2015              31.07.2015             31.08.2015  30.09.2015 30.04.2015 31.10.2015 30.11.2015 24.12.2015</t>
  </si>
  <si>
    <t>316181                586774               3620               324055            594896              873743            295911              653104       21242    267072       600166   46346</t>
  </si>
  <si>
    <t>05.02.2015               05.03.2015                06.04.2015             08.05.2015            04.06.2015               02.07.2015          05.08.2015                  14.09.2015    12.10.2015   05.11.2015  07.12.2015  29.12.2015</t>
  </si>
  <si>
    <t>Акт 1275              Акт 2416             Акт 3507            Акт 4599             Акт 5659              Акт 6694             Акт 7718              Акт 8737          Акт 9709          Акт 10707         Акт 11675        Акт 12658</t>
  </si>
  <si>
    <t>31.01.2015            28.02.2015                31.03.2015             30.04.2015           29.05.2015            30.06.2015           31.07.2015                  31.08.2015     30.09.2015 31.10.2015   30.11.2015  31.12.2015</t>
  </si>
  <si>
    <t>Акт АТ124</t>
  </si>
  <si>
    <t>Исполнен     29.12.2015</t>
  </si>
  <si>
    <t>385763             586775             3621               303703            594898               873747              334089             631177     21245  379747   600173  10147</t>
  </si>
  <si>
    <t>12.02.2015                  05.03.2015                 06.04.2015                 07.05.2015             04.06.2015             02.07.2015                   10.08.2015                 10.09.2015    12.10.2015  17.11.2015 07.12.2015   28.12.2015</t>
  </si>
  <si>
    <t>Акт 15              Акт 32              Акт 66             Акт 85             Акт 99              Акт 110                 Акт 131               Акт 145              Акт 157            Акт 177               Акт 190             Акт 205</t>
  </si>
  <si>
    <t>30.01.2015               27.02.2015              31.03.2015              29.04.2015             29.05.2015             30.06.2015                    31.07.2015               31.08.2015    30.09.2015  30.10.2015  30.11.2015   25.12.2015</t>
  </si>
  <si>
    <t xml:space="preserve">25.12.2014       06.02.2015                    13.03.2015              09.04.2015              08.05.2015                  11.06.2015           09.07.2015                   11.08.2015                   10.09.2015       08.10.2015  11.11.2015   07.12.2015   </t>
  </si>
  <si>
    <t>476045  605946               10487                     348938              642083    21241   349701 628949 46351</t>
  </si>
  <si>
    <t>25.05.2015 05.06.2015             06.07.2015              11.08.2015               11.09.2015   12.10.2015 13.11.2015  02.12.2015  29.12.2015</t>
  </si>
  <si>
    <t>Акт МТТ-00595-15                     Акт МТТ-00766-15                                  Акт МТТ-00950-15                                        Акт МТТ-01139-15                                Акт МТТ-01326-15                     Акт МТТ-01513-15                      Акт МТТ-01710-15                     Акт МТТ-01899-15                     Акт МТТ-02059-15</t>
  </si>
  <si>
    <r>
      <t xml:space="preserve">30.04.2015 31.05.2015             30.06.2015                31.07.2015                  31.08.2015   </t>
    </r>
    <r>
      <rPr>
        <sz val="8"/>
        <color rgb="FFFF0000"/>
        <rFont val="Times New Roman"/>
        <family val="1"/>
        <charset val="204"/>
      </rPr>
      <t>30.09.2015  31.10.2015 30.11.2015 24.12.2015</t>
    </r>
  </si>
  <si>
    <t>Акт УТ-26206</t>
  </si>
  <si>
    <t>Исполнен 12.10.2015</t>
  </si>
  <si>
    <t>Исполнен 30.12.2015</t>
  </si>
  <si>
    <t>Т-н tz-0002343</t>
  </si>
  <si>
    <t>Т-н tz-00024</t>
  </si>
  <si>
    <t>Т-н 1101</t>
  </si>
  <si>
    <t>092/2015</t>
  </si>
  <si>
    <t>Хабаровский филиал ПАО "Ростелеком"</t>
  </si>
  <si>
    <t>Акт 27466/03/А</t>
  </si>
  <si>
    <t>413397              667806               43405             436085             62637               73683            431010               703170   31613   86262 86248</t>
  </si>
  <si>
    <t>16.02.2015          13.03.2015         09.04.2015             20.05.2015            10.07.2015            13.07.2015            20.08.2015              18.09.2015 13.10.2015  30.12.2015  30.12.2015</t>
  </si>
  <si>
    <t>Акт 9                 Акт 71                Акт 109             Акт 149             Акт 186             Акт 226           Акт 273               Акт 312             Акт 367                    Акт 500               Акт 435</t>
  </si>
  <si>
    <t>31.01.2015            28.02.2015              31.03.2015            30.04.2015            31.05.2015            30.06.2015          31.07.2015          31.08.2015   30.09.2015  18.12.2015  30.11.2015</t>
  </si>
  <si>
    <t>Т-н ХПАЛ 2707</t>
  </si>
  <si>
    <t xml:space="preserve">898161         333762                667807               43407             325352              663537               45019                    348944                   631175      897290    323634    600168    </t>
  </si>
  <si>
    <t>093/2015</t>
  </si>
  <si>
    <t>266829    21239      267076  379748   89607   89608</t>
  </si>
  <si>
    <t>03.08.2015  12.10.2015  05.11.2015  17.11.2015 30.12.2015   30.12.2015</t>
  </si>
  <si>
    <t>Акт 1322          Акт 1771         Акт 1980              Акт 2062         Акт 2401              Акт 2412</t>
  </si>
  <si>
    <t>28.07.2015   05.10.2015  0211.2015   11.11.2015   24.12.2015   04.12.2015</t>
  </si>
  <si>
    <t>Оказание услуг связи (ул. Гоголя, 18)</t>
  </si>
  <si>
    <t xml:space="preserve">Оказание услуг междугородней/международной телефонной связи </t>
  </si>
  <si>
    <t>094/2015</t>
  </si>
  <si>
    <t>Оказание слуг связи (интернет) г. Комсомольск</t>
  </si>
  <si>
    <t>Хабаровский филиал ПАО "Мобильные ТелеСистемы"</t>
  </si>
  <si>
    <t>2315036 К</t>
  </si>
  <si>
    <t>Т-н 2622            Т-н 2633</t>
  </si>
  <si>
    <t>24.12.2015 24.12.2015</t>
  </si>
  <si>
    <t>Исполнен  31.12.2015</t>
  </si>
  <si>
    <t>Т-н ВК/00245</t>
  </si>
  <si>
    <t>Исполнен 31.12.2015</t>
  </si>
  <si>
    <t>Т-н 274</t>
  </si>
  <si>
    <t>Т-н 552</t>
  </si>
  <si>
    <t>Т-н 144</t>
  </si>
  <si>
    <t>Т-н 46</t>
  </si>
  <si>
    <t>450033                727905            172506              436077          749979            160702              431265              710689   115080  421464  793628  86271      193824</t>
  </si>
  <si>
    <t>19.02.2015                20.03.2015          23.04.2015                20.05.2015              22.06.2015          22.07.2015             20.08.2015                21.09.2015 21.10.2015 20.11.2015 22.12.2015 30.12.2015 25.01.2016</t>
  </si>
  <si>
    <t>Акт 3360/2/04            Акт 12281/2/04             Акт 22843/2/04            Акт 33682/2/04                   Акт 43369/2/04          Акт 53083/2/04                  Акт 63743/2/04              Акт 73472/2/04 Акт 83693/2/04  Акт 92297/2/04 Акт 104347/2/04  Акт б/н             Акт 113091/2/04</t>
  </si>
  <si>
    <t>31.01.2015              28.02.2015             31.03.2015             30.04.2015               31.05.2015         30.06.2015               31.07.2015             31.08.2015 30.09.2015 31.10.2015 30.11.2015  29.12.2015  31.12.2015</t>
  </si>
  <si>
    <t>180763             422259               604899             34589              476044                 706674               44338            642116   246698               193822</t>
  </si>
  <si>
    <t>21.01.2015               17.02.2015                 06.03.2015             08.04.2015               25.05.2015                17.06.2015               09.07.2015              11.09.2015 03.11.2015  25.01.2016</t>
  </si>
  <si>
    <t>Акт б/н               Акт б/н             Акт б/н               Акт б/н              Акт 071010у00019821</t>
  </si>
  <si>
    <t>31.01.2015               28.02.2015             31.03.2015               30.04.2015  31.12.2015</t>
  </si>
  <si>
    <t>403357        631176   897072   349703   751194  193825  193394</t>
  </si>
  <si>
    <t>18.08.2015        10.09.2015  08.10.2015   13.11.2015   18.12.2015 25.01.2016 25.01.2016</t>
  </si>
  <si>
    <t>Т-н 7-4659-Т       Т-н 8-4618-Т     Т-н 9-4241-Т     Т-н 10-6084-Т   Т-н 115648-Т    Т-н 12-61-48-Т    Т-н 12-61-48-Т</t>
  </si>
  <si>
    <t>31.07.2015       31.08.2015   30.09.2015   31.10.2015  30.11.2015 31.12.2015 31.12.2015</t>
  </si>
  <si>
    <t>389299  410050</t>
  </si>
  <si>
    <t>11.02.2016 12.02.2016</t>
  </si>
  <si>
    <t>31.02.2016 11.02.2016</t>
  </si>
  <si>
    <t>081/2015</t>
  </si>
  <si>
    <t>Возмездное оказание услуг по сопровождению программного обеспечения и бухгалтерского (бюджетног) учета по вызовам</t>
  </si>
  <si>
    <t>Акт ПРУТ-000021</t>
  </si>
  <si>
    <t>Исполнен 19.02.2016</t>
  </si>
  <si>
    <t>Исполнен  29.12.2015</t>
  </si>
  <si>
    <t xml:space="preserve">по факту оплаты </t>
  </si>
  <si>
    <t>сумма по доп.соглашению</t>
  </si>
  <si>
    <t>окончательная сумма по контракту</t>
  </si>
  <si>
    <t>факт оплаты</t>
  </si>
  <si>
    <t>Исполено  25.01.2016</t>
  </si>
  <si>
    <t>Исполнено  25.12.2015</t>
  </si>
  <si>
    <t>488724              667826              43406                323968   349702  652561   86275    193823</t>
  </si>
  <si>
    <t>25.02.2015                13.03.2015               09.04.2015             08.05.2015  13.11.2015  11.12.2015  30.12.2015  25.01.2016</t>
  </si>
  <si>
    <t>Акт 3/1/1/016696            Акт 3/1/1/041467          Акт 3/1/1065828              Акт 3/1/1/086680   Акт 3/1/1/352274  Акт 3/1/1/379075 Акт 3/1/1000971   акт 3/1/1/409918</t>
  </si>
  <si>
    <t>31.01.2015                 28.02.2015             31.03.2015            30.04.2015  31.10.2015 30.11.2015 29.12.2015   31.12.2015</t>
  </si>
  <si>
    <t>Исполнено   25.01.2016</t>
  </si>
  <si>
    <t>Исполнено 25.01.2016</t>
  </si>
  <si>
    <t>779317  8966  228985     228986   444189   49376  261256</t>
  </si>
  <si>
    <t xml:space="preserve">28.09.2015  09.10.2015    02.11.2015  02.11.2015 24.11.2015   29.12.2015  29.01.2016  </t>
  </si>
  <si>
    <t>Т-н 657              Т-н 743                 Т-н 817              Т-н 809      т-н 952        Т-н 979</t>
  </si>
  <si>
    <t>22.09.2015   02.10.2015 27.10.2015    22.10.2015 21.12.2015 30.12.2015</t>
  </si>
  <si>
    <t>Исполнено 29.01.2016</t>
  </si>
  <si>
    <t>Исполнено 22.03.2016</t>
  </si>
  <si>
    <t>Исполнено 25.12.2015</t>
  </si>
  <si>
    <t>Исполнено 30.12.2015</t>
  </si>
  <si>
    <t>Исполнено       29.12.2015</t>
  </si>
  <si>
    <t>Исполнено   23.12.2015</t>
  </si>
  <si>
    <t>Исполнено   30.12.2015</t>
  </si>
  <si>
    <t>Исполнено    27.10.2015</t>
  </si>
  <si>
    <t>Исполнено  02.11.2015</t>
  </si>
  <si>
    <t>Исполнено 20.10.2015</t>
  </si>
  <si>
    <t>Исполнено 09.10.2015</t>
  </si>
  <si>
    <t>9960                   9959                      8967                      8968</t>
  </si>
  <si>
    <t>09.10.2015  09.10.2015  09.10.2015 09.10.2015</t>
  </si>
  <si>
    <t>521931       558876    700739    874190</t>
  </si>
  <si>
    <t>25.02.2016 29.02.2016    15.03.2016  30.03.2016</t>
  </si>
  <si>
    <t>Акт 669           Акт567                  Акт 733                 акт 1154</t>
  </si>
  <si>
    <t>17.02.2016  15.02.2016    20.02.2016   23.03.2016</t>
  </si>
  <si>
    <t>Исполнен 15.04.2016</t>
  </si>
  <si>
    <t>465433         778394      150013</t>
  </si>
  <si>
    <t>18.02.2016    22.03.2016  15.04.2016</t>
  </si>
  <si>
    <t>Акт У01086-16           Акт У07001-16      Акт У10708-16</t>
  </si>
  <si>
    <t>31.01.2016   29.02.2016 31.03.2016</t>
  </si>
  <si>
    <t>Акт УТ-1840</t>
  </si>
  <si>
    <t>779826          779827         211451</t>
  </si>
  <si>
    <t>22.03.2016   22.03.2016  21.04.2016</t>
  </si>
  <si>
    <t>Акт б/н                           Акт б/н                Акт б/н</t>
  </si>
  <si>
    <t>31.01.2016 29.02.2016  31.03.2016</t>
  </si>
  <si>
    <t>465434             778396         211450</t>
  </si>
  <si>
    <t>18.02.2016     22.03.2016  21.04.2016</t>
  </si>
  <si>
    <t>Акт б/н                       Акт б/н                        Акт б/н</t>
  </si>
  <si>
    <t>31.01.2016        29.02.2016   31.03.2016</t>
  </si>
  <si>
    <t>183356      243017         577713</t>
  </si>
  <si>
    <t>22.01.2016    25.04.2016   26.05.2016</t>
  </si>
  <si>
    <t>Акт 1                    Акт 2                       Акт 3</t>
  </si>
  <si>
    <t>31.01.2016   22.04.2016    23.05.2016</t>
  </si>
  <si>
    <t>838677   182879  437043    764471      778391  373781       576242</t>
  </si>
  <si>
    <t>24.12.2015 22.01.2016  16.02.2016  21.03.2016      22.03.2016  06.05.2016   26.05.2016</t>
  </si>
  <si>
    <t>Исполнен 26.05.2016</t>
  </si>
  <si>
    <t>89605 (возврат) 133752      577712</t>
  </si>
  <si>
    <t>30.12.2015  14.04.2016   26.05.2016</t>
  </si>
  <si>
    <t>Т-н 459                     Т-н 459                  Т-н 459</t>
  </si>
  <si>
    <t>25.12.2015       25.12.2015          25.12.2015</t>
  </si>
  <si>
    <t>511070         778936      778938         240836       373783        673615</t>
  </si>
  <si>
    <t>24.02.2016    22.03.2016   22.03.2016  25.04.2016  06.05.2016   03.06.2016</t>
  </si>
  <si>
    <t>Акт №8                    Акт №25                       Акт №8                  Акт № 43             Акт №55              Акт №67</t>
  </si>
  <si>
    <t>31.01.2016          29.02.2016   31.01.2016   31.03.2016 30.04.2016   31.05.2016</t>
  </si>
  <si>
    <t xml:space="preserve">10146    309557   366147     717377    210844  391602    694933 </t>
  </si>
  <si>
    <t xml:space="preserve">28.12.2015  03.02.2015  09.02.2016  16.03.2016 21.04.2016  10.05.2016   06.06.2016 </t>
  </si>
  <si>
    <t>465432          778939      177873       402598      673614       707010</t>
  </si>
  <si>
    <t>18.02.2016     22.03.2016  19.04.2016   11.05.2016   03.06.2016   07.06.2016</t>
  </si>
  <si>
    <t>Акт б/н                 Акт 21                       Акт 36                   Акт 52                  Акт 57                    Акт 67</t>
  </si>
  <si>
    <t>31.01.2016         29.02.2016  31.03.2016   30.04.2016      31.05.2016       06.06.2016</t>
  </si>
  <si>
    <t>Акт 01                  Акт 02</t>
  </si>
  <si>
    <t>377724         717380        210841       391603          722176</t>
  </si>
  <si>
    <t>10.02.2016    16.03.2016    21.04.2016 10.05.2016     08.06.2016</t>
  </si>
  <si>
    <t>Акт 3/1/1/020261    Акт3/1/1/046334  Акт3/1/1/074736   Акт3/1/1/431185   Акт3/1/1/453837</t>
  </si>
  <si>
    <t>31.01.2016    29.02.2016   31.03.2016  30.04.2016     31.05.2016</t>
  </si>
  <si>
    <t>376286                727909               11686             324051              594895             44344                        348948                   588810       897069      323632      600171      873101</t>
  </si>
  <si>
    <t xml:space="preserve"> Акт 00000104                 Акт 00000284             Акт 00000373             Акт 00000480            Акт 00000695             Акт 00000810                      Акт 00001049          Акт 00001218            Акт 00001281        Акт 0000038           Акт 00001608           Акт 00001728</t>
  </si>
  <si>
    <t>309556          779824         177874            402596          753133</t>
  </si>
  <si>
    <t>03.02.2016      22.03.2016   19.04.2016  11.05.2016          10.06.2016</t>
  </si>
  <si>
    <t>Акт 00000013            Акт 00000158      Акт 00000319          Акт 00000514           Акт 00000647</t>
  </si>
  <si>
    <t>31.01.2016       29.02.2016 31.03.2016 30.04.2016  31.05.2016</t>
  </si>
  <si>
    <t>390550             778940        177871       402593        753138</t>
  </si>
  <si>
    <t>11.02.2016        22.03.2016 19.04.2016   11.05.2016  10.06.2016</t>
  </si>
  <si>
    <t>Т-н 1-5725-Т           Т-н 2-27596/701   Т-н3-8519/701      Т-н4-9699/701         Т-н5-7330/701</t>
  </si>
  <si>
    <t>31.01.2016           29.02.2016   31.03.2016   30.04.2016    31.05.2016</t>
  </si>
  <si>
    <t>452301                       686415      150014           450425           753948</t>
  </si>
  <si>
    <t>17.02.2016   14.03.2016  15.04.216            16.05.2016 10.06.2016</t>
  </si>
  <si>
    <t xml:space="preserve">Акт МТТ-00118-16  Акт МТТ-00317-16  Акт МТТ-00509-16    Акт МТТ-00693-16  Акт МТТ-00879-16 </t>
  </si>
  <si>
    <t>31.01.2016   29.02.2016 31.03.2016    30.04.2016 31.05.2016</t>
  </si>
  <si>
    <t>558873      686417      150015            450426           753942      753951</t>
  </si>
  <si>
    <t>29.02.2016   14.03.2016   15.04.2016     16.05.2016  10.06.2016   10.06.2016</t>
  </si>
  <si>
    <t>Акт У03797-16      Акт У07040-16    Акт У11266-16    Акт У14626-16    АктУ18405-16   АктУ14626-16</t>
  </si>
  <si>
    <t>31.01.2016 29.02.2016  31.03.2016    30.04.2016   31.05.2016  30.04.2016</t>
  </si>
  <si>
    <t>361199        778395      177869       402594           753956</t>
  </si>
  <si>
    <t>09.02.2016   22.03.2016   19.04.2016  11.05.2016   10.06.2016</t>
  </si>
  <si>
    <t>Акт 2                     Акт 4                    Акт 6                    Акт10                   Акт 14</t>
  </si>
  <si>
    <t>31.01.2016         29.02.2016   31.03.2016   30.04.2016    31.05.2016</t>
  </si>
  <si>
    <t>481290         778393       177868           402597      753958</t>
  </si>
  <si>
    <t>19.02.2016    22.03.2016  19.04.2016    11.05.2016   10.06.2016</t>
  </si>
  <si>
    <t>Акт  32                  Акт  84                 Акт 155                Акт 230                Акт 281</t>
  </si>
  <si>
    <t>31.01.2016      29.02.2016 31.03.2016   30.04.2016   31.05.2016</t>
  </si>
  <si>
    <t>305282      684784        240835      866756      865655</t>
  </si>
  <si>
    <t>03.02.2016  14.03.2016   25.04.2016   23.06.2016   23.06.2016</t>
  </si>
  <si>
    <t>Акт 1303                Акт 2260              Акт 3163              Акт 4085              Акт 4986</t>
  </si>
  <si>
    <t>31.01.2016  29.02.2016 31.03.2016  30.04.2016  31.05.2016</t>
  </si>
  <si>
    <t>481295    717379      749496       210845      531492      884076</t>
  </si>
  <si>
    <t>19.02.2016 16.03.2016 18.03.2016  21.04.2016   23.05.2016   24.06.2016</t>
  </si>
  <si>
    <t>Акт 1837/2/04         Акт 1837/2/04       Акт 13104/2/04    Акт 24316/2/04    Акт 32261/2/04     Акт 42832/2/04</t>
  </si>
  <si>
    <t>31.01.2016   31.01.2016   29.02.2016   31.03.2016   30.04.2016   31.05.2016</t>
  </si>
  <si>
    <t>Дата публикации контракта на в ЕИСе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</si>
</sst>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quot;р.&quot;"/>
  </numFmts>
  <fonts count="22" x14ac:knownFonts="1">
    <font>
      <sz val="11"/>
      <color theme="1"/>
      <name val="Calibri"/>
      <family val="2"/>
      <scheme val="minor"/>
    </font>
    <font>
      <sz val="11"/>
      <color theme="1"/>
      <name val="Calibri"/>
      <family val="2"/>
      <charset val="204"/>
      <scheme val="minor"/>
    </font>
    <font>
      <sz val="11"/>
      <color rgb="FF006100"/>
      <name val="Calibri"/>
      <family val="2"/>
      <charset val="204"/>
      <scheme val="minor"/>
    </font>
    <font>
      <sz val="11"/>
      <color indexed="8"/>
      <name val="Calibri"/>
      <family val="2"/>
      <charset val="204"/>
    </font>
    <font>
      <b/>
      <sz val="8"/>
      <name val="Times New Roman"/>
      <family val="1"/>
      <charset val="204"/>
    </font>
    <font>
      <sz val="8"/>
      <name val="Times New Roman"/>
      <family val="1"/>
      <charset val="204"/>
    </font>
    <font>
      <b/>
      <sz val="8"/>
      <color theme="0"/>
      <name val="Times New Roman"/>
      <family val="1"/>
      <charset val="204"/>
    </font>
    <font>
      <sz val="11"/>
      <name val="Calibri"/>
      <family val="2"/>
      <scheme val="minor"/>
    </font>
    <font>
      <sz val="8"/>
      <color theme="1"/>
      <name val="Times New Roman"/>
      <family val="1"/>
      <charset val="204"/>
    </font>
    <font>
      <sz val="10"/>
      <color theme="1"/>
      <name val="Calibri"/>
      <family val="2"/>
      <scheme val="minor"/>
    </font>
    <font>
      <sz val="8"/>
      <color rgb="FF006100"/>
      <name val="Times New Roman"/>
      <family val="1"/>
      <charset val="204"/>
    </font>
    <font>
      <sz val="8"/>
      <color theme="1"/>
      <name val="Times New Roman"/>
      <family val="1"/>
      <charset val="204"/>
    </font>
    <font>
      <sz val="8"/>
      <color theme="1"/>
      <name val="Calibri"/>
      <family val="2"/>
      <scheme val="minor"/>
    </font>
    <font>
      <sz val="8"/>
      <name val="Times New Roman"/>
      <family val="1"/>
      <charset val="204"/>
    </font>
    <font>
      <sz val="8"/>
      <color theme="1"/>
      <name val="Times New Roman"/>
      <family val="1"/>
      <charset val="204"/>
    </font>
    <font>
      <sz val="8"/>
      <name val="Times New Roman"/>
      <family val="1"/>
      <charset val="204"/>
    </font>
    <font>
      <sz val="9"/>
      <name val="Times New Roman"/>
      <family val="1"/>
      <charset val="204"/>
    </font>
    <font>
      <sz val="8"/>
      <color theme="1"/>
      <name val="Times New Roman"/>
      <family val="1"/>
      <charset val="204"/>
    </font>
    <font>
      <sz val="8"/>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s>
  <fills count="15">
    <fill>
      <patternFill patternType="none"/>
    </fill>
    <fill>
      <patternFill patternType="gray125"/>
    </fill>
    <fill>
      <patternFill patternType="solid">
        <fgColor rgb="FFC6EFCE"/>
      </patternFill>
    </fill>
    <fill>
      <patternFill patternType="solid">
        <fgColor indexed="51"/>
        <bgColor indexed="64"/>
      </patternFill>
    </fill>
    <fill>
      <patternFill patternType="solid">
        <fgColor indexed="13"/>
        <bgColor indexed="64"/>
      </patternFill>
    </fill>
    <fill>
      <patternFill patternType="solid">
        <fgColor rgb="FF99CCFF"/>
        <bgColor indexed="64"/>
      </patternFill>
    </fill>
    <fill>
      <patternFill patternType="solid">
        <fgColor rgb="FFFF0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75AC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2" fillId="2" borderId="0" applyNumberFormat="0" applyBorder="0" applyAlignment="0" applyProtection="0"/>
    <xf numFmtId="0" fontId="3" fillId="0" borderId="0"/>
    <xf numFmtId="0" fontId="1" fillId="0" borderId="0"/>
  </cellStyleXfs>
  <cellXfs count="274">
    <xf numFmtId="0" fontId="0" fillId="0" borderId="0" xfId="0"/>
    <xf numFmtId="4" fontId="4" fillId="3" borderId="1" xfId="2" applyNumberFormat="1" applyFont="1" applyFill="1" applyBorder="1" applyAlignment="1">
      <alignment horizontal="center" vertical="center" wrapText="1"/>
    </xf>
    <xf numFmtId="0" fontId="0" fillId="0" borderId="0" xfId="0" applyAlignment="1">
      <alignment horizontal="center"/>
    </xf>
    <xf numFmtId="14" fontId="4" fillId="3" borderId="1" xfId="2"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6" fillId="8" borderId="1" xfId="2" applyFont="1" applyFill="1" applyBorder="1" applyAlignment="1">
      <alignment horizontal="center" vertical="center" wrapText="1"/>
    </xf>
    <xf numFmtId="0" fontId="4" fillId="6" borderId="1" xfId="2"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0" xfId="0" applyFont="1"/>
    <xf numFmtId="165" fontId="0" fillId="0" borderId="0" xfId="0" applyNumberFormat="1"/>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5"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3" borderId="1" xfId="2" applyFont="1" applyFill="1" applyBorder="1" applyAlignment="1">
      <alignment horizontal="center" vertical="center" wrapText="1"/>
    </xf>
    <xf numFmtId="0" fontId="6" fillId="8" borderId="2"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xf>
    <xf numFmtId="0" fontId="10" fillId="2" borderId="1" xfId="1" applyFont="1" applyBorder="1" applyAlignment="1">
      <alignment horizontal="center" vertical="center"/>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7" xfId="0" applyFont="1" applyBorder="1" applyAlignment="1">
      <alignment horizontal="center" vertical="center" wrapText="1"/>
    </xf>
    <xf numFmtId="14" fontId="5" fillId="0" borderId="6" xfId="0" applyNumberFormat="1" applyFont="1" applyFill="1" applyBorder="1" applyAlignment="1">
      <alignment horizontal="center" vertical="center" wrapText="1"/>
    </xf>
    <xf numFmtId="49" fontId="5"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4" fontId="5" fillId="9" borderId="1" xfId="0" applyNumberFormat="1" applyFont="1" applyFill="1" applyBorder="1" applyAlignment="1">
      <alignment horizontal="center" vertical="center" wrapText="1"/>
    </xf>
    <xf numFmtId="0" fontId="5" fillId="0" borderId="1" xfId="3" applyFont="1" applyBorder="1" applyAlignment="1">
      <alignment horizontal="center" vertical="center" wrapText="1"/>
    </xf>
    <xf numFmtId="4" fontId="5" fillId="0" borderId="1" xfId="3" applyNumberFormat="1" applyFont="1" applyBorder="1" applyAlignment="1">
      <alignment horizontal="center" vertical="center" wrapText="1"/>
    </xf>
    <xf numFmtId="0" fontId="5" fillId="0" borderId="1" xfId="3" applyFont="1" applyFill="1" applyBorder="1" applyAlignment="1">
      <alignment horizontal="center" vertical="center" wrapText="1"/>
    </xf>
    <xf numFmtId="4" fontId="5" fillId="0" borderId="1" xfId="3" applyNumberFormat="1" applyFont="1" applyFill="1" applyBorder="1" applyAlignment="1">
      <alignment horizontal="center" vertical="center" wrapText="1"/>
    </xf>
    <xf numFmtId="49" fontId="5" fillId="10" borderId="1" xfId="0" applyNumberFormat="1" applyFont="1" applyFill="1" applyBorder="1" applyAlignment="1">
      <alignment horizontal="center" vertical="center"/>
    </xf>
    <xf numFmtId="4" fontId="8" fillId="0" borderId="0" xfId="0" applyNumberFormat="1" applyFont="1" applyAlignment="1">
      <alignment horizontal="center" vertical="center"/>
    </xf>
    <xf numFmtId="0" fontId="10" fillId="2" borderId="1" xfId="1" applyFont="1" applyBorder="1" applyAlignment="1">
      <alignment horizontal="center" vertical="center" wrapText="1"/>
    </xf>
    <xf numFmtId="0" fontId="8" fillId="0" borderId="0" xfId="0" applyFont="1" applyAlignment="1">
      <alignment horizontal="center" vertical="center" wrapText="1"/>
    </xf>
    <xf numFmtId="14" fontId="8" fillId="5"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4" fontId="11" fillId="5"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xf>
    <xf numFmtId="0" fontId="4" fillId="3" borderId="1" xfId="2" applyFont="1" applyFill="1" applyBorder="1" applyAlignment="1">
      <alignment horizontal="center" vertical="center" wrapText="1"/>
    </xf>
    <xf numFmtId="0" fontId="5" fillId="0" borderId="0" xfId="0" applyFont="1" applyAlignment="1">
      <alignment horizontal="center" vertical="center" wrapText="1"/>
    </xf>
    <xf numFmtId="0" fontId="8" fillId="0" borderId="4" xfId="0" applyFont="1" applyBorder="1" applyAlignment="1">
      <alignment horizontal="center" vertical="center"/>
    </xf>
    <xf numFmtId="0" fontId="12" fillId="0" borderId="0" xfId="0" applyFont="1"/>
    <xf numFmtId="14"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4" fontId="8" fillId="0" borderId="6" xfId="0" applyNumberFormat="1" applyFont="1" applyBorder="1" applyAlignment="1">
      <alignment horizontal="center" vertical="center"/>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5" borderId="1" xfId="0" applyNumberFormat="1" applyFont="1" applyFill="1" applyBorder="1" applyAlignment="1">
      <alignment horizontal="center" vertical="center" wrapText="1"/>
    </xf>
    <xf numFmtId="2" fontId="8" fillId="0" borderId="6" xfId="0" applyNumberFormat="1" applyFont="1" applyBorder="1" applyAlignment="1">
      <alignment horizontal="center" vertical="center"/>
    </xf>
    <xf numFmtId="0" fontId="4" fillId="3" borderId="1"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6" fillId="8" borderId="2" xfId="2" applyFont="1" applyFill="1" applyBorder="1" applyAlignment="1">
      <alignment horizontal="center" vertical="center" wrapText="1"/>
    </xf>
    <xf numFmtId="0" fontId="6" fillId="8" borderId="3" xfId="2" applyFont="1" applyFill="1" applyBorder="1" applyAlignment="1">
      <alignment horizontal="center" vertical="center" wrapText="1"/>
    </xf>
    <xf numFmtId="0" fontId="4" fillId="6" borderId="2"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4" fillId="3" borderId="1" xfId="2" applyFont="1" applyFill="1" applyBorder="1" applyAlignment="1">
      <alignment horizontal="center" vertical="center" wrapText="1"/>
    </xf>
    <xf numFmtId="0" fontId="16" fillId="0" borderId="1" xfId="0" applyFont="1" applyBorder="1" applyAlignment="1">
      <alignment horizontal="center" vertical="center" wrapText="1"/>
    </xf>
    <xf numFmtId="4" fontId="16" fillId="0" borderId="1" xfId="0" applyNumberFormat="1" applyFont="1" applyBorder="1" applyAlignment="1">
      <alignment horizontal="center" vertical="center"/>
    </xf>
    <xf numFmtId="0" fontId="8" fillId="5"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14" fontId="17" fillId="5"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9" fontId="8" fillId="0" borderId="1" xfId="0" applyNumberFormat="1" applyFont="1" applyBorder="1" applyAlignment="1">
      <alignment horizontal="center" vertical="center" wrapText="1"/>
    </xf>
    <xf numFmtId="0" fontId="0" fillId="0" borderId="1" xfId="0" applyBorder="1"/>
    <xf numFmtId="14" fontId="8" fillId="0" borderId="1" xfId="0" applyNumberFormat="1" applyFont="1" applyBorder="1" applyAlignment="1">
      <alignment horizontal="center"/>
    </xf>
    <xf numFmtId="0" fontId="8" fillId="0" borderId="1" xfId="0" applyFont="1" applyBorder="1" applyAlignment="1">
      <alignment horizontal="center"/>
    </xf>
    <xf numFmtId="4" fontId="8" fillId="0" borderId="1" xfId="0" applyNumberFormat="1" applyFont="1" applyBorder="1" applyAlignment="1">
      <alignment horizontal="center"/>
    </xf>
    <xf numFmtId="14" fontId="8" fillId="0" borderId="1" xfId="0" applyNumberFormat="1" applyFont="1" applyBorder="1" applyAlignment="1">
      <alignment horizontal="center" wrapText="1"/>
    </xf>
    <xf numFmtId="14" fontId="8" fillId="5" borderId="1" xfId="0" applyNumberFormat="1" applyFont="1" applyFill="1" applyBorder="1" applyAlignment="1">
      <alignment horizontal="center" wrapText="1"/>
    </xf>
    <xf numFmtId="0" fontId="8" fillId="0" borderId="1" xfId="0" applyFont="1" applyBorder="1" applyAlignment="1">
      <alignment horizontal="center" wrapText="1"/>
    </xf>
    <xf numFmtId="0" fontId="4" fillId="3" borderId="1"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8" fillId="0" borderId="0" xfId="0" applyFont="1"/>
    <xf numFmtId="0" fontId="8" fillId="0" borderId="0" xfId="0" applyFont="1" applyFill="1"/>
    <xf numFmtId="2" fontId="8" fillId="0" borderId="0" xfId="0" applyNumberFormat="1" applyFont="1" applyAlignment="1">
      <alignment horizontal="center"/>
    </xf>
    <xf numFmtId="2" fontId="4" fillId="6" borderId="1" xfId="2" applyNumberFormat="1" applyFont="1" applyFill="1" applyBorder="1" applyAlignment="1">
      <alignment horizontal="center" wrapText="1"/>
    </xf>
    <xf numFmtId="2" fontId="10" fillId="2" borderId="1" xfId="1" applyNumberFormat="1" applyFont="1" applyBorder="1" applyAlignment="1">
      <alignment horizontal="center"/>
    </xf>
    <xf numFmtId="14" fontId="4" fillId="6" borderId="4" xfId="2" applyNumberFormat="1" applyFont="1" applyFill="1" applyBorder="1" applyAlignment="1">
      <alignment horizontal="center" wrapText="1"/>
    </xf>
    <xf numFmtId="0" fontId="4" fillId="7" borderId="1" xfId="2" applyFont="1" applyFill="1" applyBorder="1" applyAlignment="1">
      <alignment horizontal="center" wrapText="1"/>
    </xf>
    <xf numFmtId="0" fontId="4" fillId="4" borderId="1" xfId="2" applyFont="1" applyFill="1" applyBorder="1" applyAlignment="1">
      <alignment horizontal="center" wrapText="1"/>
    </xf>
    <xf numFmtId="14" fontId="4" fillId="4" borderId="1" xfId="2" applyNumberFormat="1" applyFont="1" applyFill="1" applyBorder="1" applyAlignment="1">
      <alignment horizontal="center" wrapText="1"/>
    </xf>
    <xf numFmtId="0" fontId="6" fillId="8" borderId="2" xfId="2" applyFont="1" applyFill="1" applyBorder="1" applyAlignment="1">
      <alignment horizontal="center" wrapText="1"/>
    </xf>
    <xf numFmtId="14" fontId="6" fillId="8" borderId="3" xfId="2" applyNumberFormat="1" applyFont="1" applyFill="1" applyBorder="1" applyAlignment="1">
      <alignment horizontal="center" wrapText="1"/>
    </xf>
    <xf numFmtId="14" fontId="4" fillId="6" borderId="1" xfId="2" applyNumberFormat="1" applyFont="1" applyFill="1" applyBorder="1" applyAlignment="1">
      <alignment horizontal="center" wrapText="1"/>
    </xf>
    <xf numFmtId="14" fontId="6" fillId="8" borderId="1" xfId="2" applyNumberFormat="1" applyFont="1" applyFill="1" applyBorder="1" applyAlignment="1">
      <alignment horizontal="center" wrapText="1"/>
    </xf>
    <xf numFmtId="14" fontId="10" fillId="2" borderId="1" xfId="1" applyNumberFormat="1" applyFont="1" applyBorder="1" applyAlignment="1">
      <alignment horizontal="center"/>
    </xf>
    <xf numFmtId="0" fontId="10" fillId="2" borderId="1" xfId="1" applyFont="1" applyBorder="1" applyAlignment="1">
      <alignment horizontal="center"/>
    </xf>
    <xf numFmtId="14" fontId="5" fillId="0" borderId="1" xfId="1" applyNumberFormat="1" applyFont="1" applyFill="1" applyBorder="1" applyAlignment="1">
      <alignment horizontal="center" wrapText="1"/>
    </xf>
    <xf numFmtId="0" fontId="5" fillId="0" borderId="1" xfId="1" applyFont="1" applyFill="1" applyBorder="1" applyAlignment="1">
      <alignment horizontal="center" wrapText="1"/>
    </xf>
    <xf numFmtId="14" fontId="8" fillId="0" borderId="0" xfId="0" applyNumberFormat="1" applyFont="1" applyAlignment="1">
      <alignment horizontal="center"/>
    </xf>
    <xf numFmtId="0" fontId="8" fillId="0" borderId="0" xfId="0" applyFont="1" applyAlignment="1">
      <alignment horizontal="center"/>
    </xf>
    <xf numFmtId="0" fontId="10" fillId="2" borderId="1" xfId="1" applyFont="1" applyBorder="1" applyAlignment="1">
      <alignment horizontal="center" wrapText="1"/>
    </xf>
    <xf numFmtId="14" fontId="10" fillId="2" borderId="1" xfId="1" applyNumberFormat="1" applyFont="1" applyBorder="1" applyAlignment="1">
      <alignment horizontal="center" wrapText="1"/>
    </xf>
    <xf numFmtId="0" fontId="8" fillId="0" borderId="0" xfId="0" applyFont="1" applyAlignment="1">
      <alignment horizontal="center" wrapText="1"/>
    </xf>
    <xf numFmtId="14" fontId="8" fillId="0" borderId="0" xfId="0" applyNumberFormat="1" applyFont="1" applyAlignment="1">
      <alignment horizontal="center" wrapText="1"/>
    </xf>
    <xf numFmtId="14" fontId="5" fillId="0" borderId="1" xfId="1" applyNumberFormat="1" applyFont="1" applyFill="1" applyBorder="1" applyAlignment="1">
      <alignment horizontal="center"/>
    </xf>
    <xf numFmtId="0" fontId="5" fillId="0" borderId="1" xfId="1" applyFont="1" applyFill="1" applyBorder="1" applyAlignment="1">
      <alignment horizontal="center"/>
    </xf>
    <xf numFmtId="0" fontId="5" fillId="5" borderId="1" xfId="1" applyFont="1" applyFill="1" applyBorder="1" applyAlignment="1">
      <alignment horizontal="center" wrapText="1"/>
    </xf>
    <xf numFmtId="4" fontId="5" fillId="0" borderId="1" xfId="1" applyNumberFormat="1" applyFont="1" applyFill="1" applyBorder="1" applyAlignment="1">
      <alignment horizontal="center"/>
    </xf>
    <xf numFmtId="0" fontId="6" fillId="8" borderId="2"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4" fontId="5" fillId="0" borderId="1" xfId="1" applyNumberFormat="1" applyFont="1" applyFill="1" applyBorder="1" applyAlignment="1">
      <alignment horizontal="center" wrapText="1"/>
    </xf>
    <xf numFmtId="2" fontId="4" fillId="6" borderId="2" xfId="2" applyNumberFormat="1"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6" fillId="8" borderId="2"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2" fontId="0" fillId="0" borderId="0" xfId="0" applyNumberFormat="1"/>
    <xf numFmtId="0" fontId="19" fillId="0" borderId="0" xfId="0" applyFont="1"/>
    <xf numFmtId="164" fontId="19" fillId="0" borderId="0" xfId="0" applyNumberFormat="1" applyFont="1" applyAlignment="1">
      <alignment horizontal="right"/>
    </xf>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14" fontId="5" fillId="9" borderId="1" xfId="1" applyNumberFormat="1" applyFont="1" applyFill="1" applyBorder="1" applyAlignment="1">
      <alignment horizontal="center"/>
    </xf>
    <xf numFmtId="0" fontId="5" fillId="9" borderId="1" xfId="1" applyFont="1" applyFill="1" applyBorder="1" applyAlignment="1">
      <alignment horizontal="center"/>
    </xf>
    <xf numFmtId="0" fontId="5" fillId="9" borderId="1" xfId="1" applyFont="1" applyFill="1" applyBorder="1" applyAlignment="1">
      <alignment horizontal="center" wrapText="1"/>
    </xf>
    <xf numFmtId="4" fontId="5" fillId="9" borderId="1" xfId="1" applyNumberFormat="1" applyFont="1" applyFill="1" applyBorder="1" applyAlignment="1">
      <alignment horizontal="center"/>
    </xf>
    <xf numFmtId="4" fontId="5" fillId="9" borderId="1" xfId="1" applyNumberFormat="1" applyFont="1" applyFill="1" applyBorder="1" applyAlignment="1">
      <alignment horizontal="center" wrapText="1"/>
    </xf>
    <xf numFmtId="14" fontId="5" fillId="9" borderId="1" xfId="1" applyNumberFormat="1" applyFont="1" applyFill="1" applyBorder="1" applyAlignment="1">
      <alignment horizontal="center" wrapText="1"/>
    </xf>
    <xf numFmtId="0" fontId="8" fillId="9" borderId="0" xfId="0" applyFont="1" applyFill="1"/>
    <xf numFmtId="14" fontId="5" fillId="9" borderId="1" xfId="0" applyNumberFormat="1" applyFont="1" applyFill="1" applyBorder="1" applyAlignment="1">
      <alignment horizontal="center" wrapText="1"/>
    </xf>
    <xf numFmtId="0" fontId="5" fillId="9" borderId="1" xfId="0" applyFont="1" applyFill="1" applyBorder="1" applyAlignment="1">
      <alignment horizontal="center" wrapText="1"/>
    </xf>
    <xf numFmtId="4" fontId="5" fillId="9" borderId="1" xfId="0" applyNumberFormat="1" applyFont="1" applyFill="1" applyBorder="1" applyAlignment="1">
      <alignment horizontal="center" wrapText="1"/>
    </xf>
    <xf numFmtId="14" fontId="8" fillId="9" borderId="1" xfId="0" applyNumberFormat="1" applyFont="1" applyFill="1" applyBorder="1" applyAlignment="1">
      <alignment horizontal="center"/>
    </xf>
    <xf numFmtId="0" fontId="8" fillId="9" borderId="1" xfId="0" applyFont="1" applyFill="1" applyBorder="1" applyAlignment="1">
      <alignment horizontal="center"/>
    </xf>
    <xf numFmtId="0" fontId="8" fillId="9" borderId="1" xfId="0" applyFont="1" applyFill="1" applyBorder="1" applyAlignment="1">
      <alignment horizontal="center" wrapText="1"/>
    </xf>
    <xf numFmtId="4" fontId="8" fillId="9" borderId="1" xfId="0" applyNumberFormat="1" applyFont="1" applyFill="1" applyBorder="1" applyAlignment="1">
      <alignment horizontal="center"/>
    </xf>
    <xf numFmtId="14" fontId="8" fillId="9" borderId="1" xfId="0" applyNumberFormat="1" applyFont="1" applyFill="1" applyBorder="1" applyAlignment="1">
      <alignment horizontal="center" wrapText="1"/>
    </xf>
    <xf numFmtId="0" fontId="8" fillId="9" borderId="1" xfId="0" applyFont="1" applyFill="1" applyBorder="1" applyAlignment="1"/>
    <xf numFmtId="4" fontId="8" fillId="9" borderId="1" xfId="0" applyNumberFormat="1" applyFont="1" applyFill="1" applyBorder="1" applyAlignment="1">
      <alignment horizontal="center" wrapText="1"/>
    </xf>
    <xf numFmtId="0" fontId="8" fillId="9" borderId="1" xfId="0" applyNumberFormat="1" applyFont="1" applyFill="1" applyBorder="1" applyAlignment="1">
      <alignment horizontal="center" wrapText="1"/>
    </xf>
    <xf numFmtId="14" fontId="8" fillId="9" borderId="1" xfId="0" applyNumberFormat="1" applyFont="1" applyFill="1" applyBorder="1" applyAlignment="1"/>
    <xf numFmtId="4" fontId="8" fillId="9" borderId="1" xfId="0" applyNumberFormat="1" applyFont="1" applyFill="1" applyBorder="1" applyAlignment="1"/>
    <xf numFmtId="0" fontId="8" fillId="9" borderId="1" xfId="0" applyFont="1" applyFill="1" applyBorder="1" applyAlignment="1">
      <alignment wrapText="1"/>
    </xf>
    <xf numFmtId="0" fontId="8" fillId="9" borderId="0" xfId="0" applyFont="1" applyFill="1" applyAlignment="1">
      <alignment horizontal="center" vertical="center"/>
    </xf>
    <xf numFmtId="0" fontId="8" fillId="9" borderId="0" xfId="0" applyFont="1" applyFill="1" applyAlignment="1">
      <alignment horizontal="center"/>
    </xf>
    <xf numFmtId="2" fontId="8" fillId="9" borderId="1" xfId="0" applyNumberFormat="1" applyFont="1" applyFill="1" applyBorder="1" applyAlignment="1">
      <alignment horizontal="center"/>
    </xf>
    <xf numFmtId="0" fontId="4" fillId="3" borderId="1" xfId="2" applyFont="1" applyFill="1" applyBorder="1" applyAlignment="1">
      <alignment horizontal="center" vertical="center" wrapText="1"/>
    </xf>
    <xf numFmtId="3" fontId="5" fillId="9" borderId="1" xfId="1" applyNumberFormat="1" applyFont="1" applyFill="1" applyBorder="1" applyAlignment="1">
      <alignment horizontal="center"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14" fontId="5" fillId="6" borderId="1" xfId="1" applyNumberFormat="1" applyFont="1" applyFill="1" applyBorder="1" applyAlignment="1">
      <alignment horizontal="center"/>
    </xf>
    <xf numFmtId="14" fontId="5" fillId="11" borderId="1" xfId="1" applyNumberFormat="1" applyFont="1" applyFill="1" applyBorder="1" applyAlignment="1">
      <alignment horizontal="center"/>
    </xf>
    <xf numFmtId="0" fontId="5" fillId="11" borderId="1" xfId="1" applyFont="1" applyFill="1" applyBorder="1" applyAlignment="1">
      <alignment horizontal="center"/>
    </xf>
    <xf numFmtId="14" fontId="5" fillId="11" borderId="1" xfId="1" applyNumberFormat="1" applyFont="1" applyFill="1" applyBorder="1" applyAlignment="1">
      <alignment horizontal="center" wrapText="1"/>
    </xf>
    <xf numFmtId="0" fontId="5" fillId="11" borderId="1" xfId="1" applyFont="1" applyFill="1" applyBorder="1" applyAlignment="1">
      <alignment horizontal="center" wrapText="1"/>
    </xf>
    <xf numFmtId="4" fontId="5" fillId="11" borderId="1" xfId="1" applyNumberFormat="1" applyFont="1" applyFill="1" applyBorder="1" applyAlignment="1">
      <alignment horizontal="center"/>
    </xf>
    <xf numFmtId="4" fontId="5" fillId="11" borderId="1" xfId="1" applyNumberFormat="1" applyFont="1" applyFill="1" applyBorder="1" applyAlignment="1">
      <alignment horizontal="center" wrapText="1"/>
    </xf>
    <xf numFmtId="0" fontId="8" fillId="11" borderId="0" xfId="0" applyFont="1" applyFill="1"/>
    <xf numFmtId="14" fontId="8" fillId="11" borderId="1" xfId="0" applyNumberFormat="1" applyFont="1" applyFill="1" applyBorder="1" applyAlignment="1">
      <alignment horizontal="center"/>
    </xf>
    <xf numFmtId="0" fontId="8" fillId="11" borderId="1" xfId="0" applyFont="1" applyFill="1" applyBorder="1" applyAlignment="1">
      <alignment horizontal="center"/>
    </xf>
    <xf numFmtId="0" fontId="8" fillId="11" borderId="1" xfId="0" applyFont="1" applyFill="1" applyBorder="1" applyAlignment="1">
      <alignment horizontal="center" wrapText="1"/>
    </xf>
    <xf numFmtId="4" fontId="8" fillId="11" borderId="1" xfId="0" applyNumberFormat="1" applyFont="1" applyFill="1" applyBorder="1" applyAlignment="1">
      <alignment horizontal="center"/>
    </xf>
    <xf numFmtId="14" fontId="8" fillId="11" borderId="1" xfId="0" applyNumberFormat="1" applyFont="1" applyFill="1" applyBorder="1" applyAlignment="1">
      <alignment horizontal="center" wrapText="1"/>
    </xf>
    <xf numFmtId="0" fontId="8" fillId="11" borderId="0" xfId="0" applyFont="1" applyFill="1" applyAlignment="1">
      <alignment horizontal="center"/>
    </xf>
    <xf numFmtId="0" fontId="8" fillId="11" borderId="1" xfId="0" applyNumberFormat="1" applyFont="1" applyFill="1" applyBorder="1" applyAlignment="1">
      <alignment horizontal="center" wrapText="1"/>
    </xf>
    <xf numFmtId="14" fontId="5" fillId="6" borderId="1" xfId="0" applyNumberFormat="1" applyFont="1" applyFill="1" applyBorder="1" applyAlignment="1">
      <alignment horizontal="center" wrapText="1"/>
    </xf>
    <xf numFmtId="0" fontId="8" fillId="6" borderId="1" xfId="0" applyFont="1" applyFill="1" applyBorder="1" applyAlignment="1">
      <alignment horizontal="center"/>
    </xf>
    <xf numFmtId="4" fontId="8" fillId="6" borderId="1" xfId="0" applyNumberFormat="1" applyFont="1" applyFill="1" applyBorder="1" applyAlignment="1">
      <alignment horizontal="center"/>
    </xf>
    <xf numFmtId="14" fontId="8" fillId="6" borderId="1" xfId="0" applyNumberFormat="1" applyFont="1" applyFill="1" applyBorder="1" applyAlignment="1">
      <alignment horizontal="center" wrapText="1"/>
    </xf>
    <xf numFmtId="14" fontId="8" fillId="12" borderId="1" xfId="0" applyNumberFormat="1" applyFont="1" applyFill="1" applyBorder="1" applyAlignment="1">
      <alignment horizontal="center" wrapText="1"/>
    </xf>
    <xf numFmtId="14" fontId="8" fillId="13" borderId="1" xfId="0" applyNumberFormat="1" applyFont="1" applyFill="1" applyBorder="1" applyAlignment="1">
      <alignment horizontal="center"/>
    </xf>
    <xf numFmtId="0" fontId="8" fillId="13" borderId="1" xfId="0" applyFont="1" applyFill="1" applyBorder="1" applyAlignment="1"/>
    <xf numFmtId="14" fontId="8" fillId="13" borderId="1" xfId="0" applyNumberFormat="1" applyFont="1" applyFill="1" applyBorder="1" applyAlignment="1">
      <alignment horizontal="center" wrapText="1"/>
    </xf>
    <xf numFmtId="4" fontId="8" fillId="13" borderId="1" xfId="0" applyNumberFormat="1" applyFont="1" applyFill="1" applyBorder="1" applyAlignment="1">
      <alignment horizontal="center"/>
    </xf>
    <xf numFmtId="0" fontId="8" fillId="13" borderId="1" xfId="0" applyFont="1" applyFill="1" applyBorder="1" applyAlignment="1">
      <alignment horizontal="center"/>
    </xf>
    <xf numFmtId="0" fontId="5" fillId="13" borderId="1" xfId="0" applyFont="1" applyFill="1" applyBorder="1" applyAlignment="1">
      <alignment horizontal="center" wrapText="1"/>
    </xf>
    <xf numFmtId="14" fontId="5" fillId="13" borderId="1" xfId="0" applyNumberFormat="1" applyFont="1" applyFill="1" applyBorder="1" applyAlignment="1">
      <alignment horizontal="center" wrapText="1"/>
    </xf>
    <xf numFmtId="0" fontId="8" fillId="13" borderId="0" xfId="0" applyFont="1" applyFill="1"/>
    <xf numFmtId="14" fontId="8" fillId="13" borderId="1" xfId="0" applyNumberFormat="1" applyFont="1" applyFill="1" applyBorder="1" applyAlignment="1"/>
    <xf numFmtId="0" fontId="8" fillId="13" borderId="1" xfId="0" applyFont="1" applyFill="1" applyBorder="1" applyAlignment="1">
      <alignment horizontal="center" wrapText="1"/>
    </xf>
    <xf numFmtId="14" fontId="8" fillId="6" borderId="1" xfId="0" applyNumberFormat="1" applyFont="1" applyFill="1" applyBorder="1" applyAlignment="1">
      <alignment horizontal="center"/>
    </xf>
    <xf numFmtId="0" fontId="8" fillId="13" borderId="0" xfId="0" applyFont="1" applyFill="1" applyAlignment="1">
      <alignment horizontal="center"/>
    </xf>
    <xf numFmtId="0" fontId="5" fillId="12" borderId="1" xfId="1" applyFont="1" applyFill="1" applyBorder="1" applyAlignment="1">
      <alignment horizontal="center" wrapText="1"/>
    </xf>
    <xf numFmtId="14" fontId="5" fillId="12" borderId="1" xfId="1" applyNumberFormat="1" applyFont="1" applyFill="1" applyBorder="1" applyAlignment="1">
      <alignment horizontal="center" wrapText="1"/>
    </xf>
    <xf numFmtId="14" fontId="5" fillId="12" borderId="1" xfId="0" applyNumberFormat="1" applyFont="1" applyFill="1" applyBorder="1" applyAlignment="1">
      <alignment horizontal="center" wrapText="1"/>
    </xf>
    <xf numFmtId="0" fontId="8" fillId="12" borderId="1" xfId="0" applyFont="1" applyFill="1" applyBorder="1" applyAlignment="1">
      <alignment horizontal="center" wrapText="1"/>
    </xf>
    <xf numFmtId="0" fontId="8" fillId="6" borderId="1" xfId="0" applyFont="1" applyFill="1" applyBorder="1" applyAlignment="1">
      <alignment horizontal="center" wrapText="1"/>
    </xf>
    <xf numFmtId="0" fontId="8" fillId="6" borderId="0" xfId="0" applyFont="1" applyFill="1"/>
    <xf numFmtId="2" fontId="8" fillId="6" borderId="1" xfId="0" applyNumberFormat="1" applyFont="1" applyFill="1" applyBorder="1" applyAlignment="1">
      <alignment horizontal="center"/>
    </xf>
    <xf numFmtId="0" fontId="8" fillId="6" borderId="0" xfId="0" applyFont="1" applyFill="1" applyAlignment="1">
      <alignment horizontal="center"/>
    </xf>
    <xf numFmtId="0" fontId="8" fillId="0" borderId="0" xfId="0" applyNumberFormat="1" applyFont="1" applyFill="1" applyBorder="1" applyAlignment="1" applyProtection="1"/>
    <xf numFmtId="0" fontId="0" fillId="0" borderId="0" xfId="0" applyNumberFormat="1" applyFont="1" applyFill="1" applyBorder="1" applyAlignment="1" applyProtection="1"/>
    <xf numFmtId="4" fontId="8" fillId="0" borderId="1" xfId="0" applyNumberFormat="1" applyFont="1" applyFill="1" applyBorder="1" applyAlignment="1">
      <alignment horizontal="center"/>
    </xf>
    <xf numFmtId="0" fontId="8" fillId="0" borderId="1" xfId="0" applyFont="1" applyFill="1" applyBorder="1" applyAlignment="1">
      <alignment horizontal="center" wrapText="1"/>
    </xf>
    <xf numFmtId="14" fontId="8" fillId="0" borderId="1" xfId="0" applyNumberFormat="1" applyFont="1" applyFill="1" applyBorder="1" applyAlignment="1">
      <alignment horizontal="center" wrapText="1"/>
    </xf>
    <xf numFmtId="0" fontId="8" fillId="14" borderId="1" xfId="0" applyFont="1" applyFill="1" applyBorder="1" applyAlignment="1">
      <alignment horizontal="center" wrapText="1"/>
    </xf>
    <xf numFmtId="0" fontId="4" fillId="3" borderId="1"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6" fillId="8" borderId="2" xfId="2" applyFont="1" applyFill="1" applyBorder="1" applyAlignment="1">
      <alignment horizontal="center" vertical="center" wrapText="1"/>
    </xf>
    <xf numFmtId="0" fontId="6" fillId="8" borderId="3"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6" borderId="2"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xf>
    <xf numFmtId="0" fontId="8" fillId="0" borderId="0" xfId="0" applyFont="1" applyFill="1" applyAlignment="1">
      <alignment horizontal="center" vertical="center" wrapText="1"/>
    </xf>
    <xf numFmtId="2" fontId="8" fillId="0" borderId="0" xfId="0" applyNumberFormat="1" applyFont="1" applyFill="1" applyAlignment="1">
      <alignment horizontal="center"/>
    </xf>
    <xf numFmtId="14" fontId="8" fillId="0" borderId="0" xfId="0" applyNumberFormat="1" applyFont="1" applyFill="1" applyAlignment="1">
      <alignment horizontal="center"/>
    </xf>
    <xf numFmtId="0" fontId="8" fillId="0" borderId="0" xfId="0" applyFont="1" applyFill="1" applyAlignment="1">
      <alignment horizontal="center" wrapText="1"/>
    </xf>
    <xf numFmtId="14" fontId="8" fillId="0" borderId="0" xfId="0" applyNumberFormat="1" applyFont="1" applyFill="1" applyAlignment="1">
      <alignment horizontal="center" wrapText="1"/>
    </xf>
    <xf numFmtId="14" fontId="5" fillId="0" borderId="0" xfId="1" applyNumberFormat="1" applyFont="1" applyFill="1" applyBorder="1" applyAlignment="1">
      <alignment horizontal="center"/>
    </xf>
    <xf numFmtId="0" fontId="5" fillId="0" borderId="0" xfId="1" applyFont="1" applyFill="1" applyBorder="1" applyAlignment="1">
      <alignment horizontal="center"/>
    </xf>
    <xf numFmtId="14" fontId="5" fillId="0" borderId="0" xfId="1" applyNumberFormat="1" applyFont="1" applyFill="1" applyBorder="1" applyAlignment="1">
      <alignment horizontal="center" wrapText="1"/>
    </xf>
    <xf numFmtId="0" fontId="5" fillId="0" borderId="0" xfId="1" applyFont="1" applyFill="1" applyBorder="1" applyAlignment="1">
      <alignment horizontal="center" wrapText="1"/>
    </xf>
    <xf numFmtId="4" fontId="5" fillId="0" borderId="0" xfId="1" applyNumberFormat="1" applyFont="1" applyFill="1" applyBorder="1" applyAlignment="1">
      <alignment horizontal="center"/>
    </xf>
    <xf numFmtId="4" fontId="5" fillId="0" borderId="0" xfId="1" applyNumberFormat="1" applyFont="1" applyFill="1" applyBorder="1" applyAlignment="1">
      <alignment horizontal="center" wrapText="1"/>
    </xf>
    <xf numFmtId="0" fontId="8" fillId="0" borderId="0" xfId="0" applyFont="1" applyFill="1" applyBorder="1"/>
    <xf numFmtId="14"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4" fontId="5" fillId="0" borderId="0" xfId="0" applyNumberFormat="1" applyFont="1" applyFill="1" applyBorder="1" applyAlignment="1">
      <alignment horizontal="center" wrapText="1"/>
    </xf>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wrapText="1"/>
    </xf>
    <xf numFmtId="4" fontId="8" fillId="0" borderId="0" xfId="0" applyNumberFormat="1" applyFont="1" applyFill="1" applyBorder="1" applyAlignment="1">
      <alignment horizontal="center"/>
    </xf>
    <xf numFmtId="14" fontId="8" fillId="0" borderId="0" xfId="0" applyNumberFormat="1" applyFont="1" applyFill="1" applyBorder="1" applyAlignment="1">
      <alignment horizontal="center" wrapText="1"/>
    </xf>
    <xf numFmtId="0" fontId="8" fillId="0" borderId="0" xfId="0" applyFont="1" applyFill="1" applyBorder="1" applyAlignment="1"/>
    <xf numFmtId="4" fontId="8" fillId="0" borderId="0" xfId="0" applyNumberFormat="1" applyFont="1" applyFill="1" applyBorder="1" applyAlignment="1">
      <alignment horizontal="center" wrapText="1"/>
    </xf>
    <xf numFmtId="0" fontId="8" fillId="0" borderId="0" xfId="0" applyNumberFormat="1" applyFont="1" applyFill="1" applyBorder="1" applyAlignment="1">
      <alignment horizontal="center" wrapText="1"/>
    </xf>
    <xf numFmtId="14" fontId="8" fillId="0" borderId="0" xfId="0" applyNumberFormat="1" applyFont="1" applyFill="1" applyBorder="1" applyAlignment="1"/>
    <xf numFmtId="4" fontId="8" fillId="0" borderId="0" xfId="0" applyNumberFormat="1" applyFont="1" applyFill="1" applyBorder="1" applyAlignment="1"/>
    <xf numFmtId="0" fontId="8" fillId="0" borderId="0" xfId="0" applyFont="1" applyFill="1" applyBorder="1" applyAlignment="1">
      <alignment wrapText="1"/>
    </xf>
    <xf numFmtId="2" fontId="8"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0" fontId="5" fillId="0" borderId="0" xfId="1" applyFont="1" applyFill="1" applyBorder="1" applyAlignment="1">
      <alignment horizontal="center" vertical="center" wrapText="1"/>
    </xf>
  </cellXfs>
  <cellStyles count="4">
    <cellStyle name="Обычный" xfId="0" builtinId="0"/>
    <cellStyle name="Обычный 2" xfId="3"/>
    <cellStyle name="Обычный_Лист1" xfId="2"/>
    <cellStyle name="Хороший" xfId="1" builtinId="26"/>
  </cellStyles>
  <dxfs count="0"/>
  <tableStyles count="0" defaultTableStyle="TableStyleMedium2" defaultPivotStyle="PivotStyleMedium9"/>
  <colors>
    <mruColors>
      <color rgb="FF75ACD9"/>
      <color rgb="FF99CCFF"/>
      <color rgb="FF66CCFF"/>
      <color rgb="FF33CCFF"/>
      <color rgb="FF3399FF"/>
      <color rgb="FF69CDFF"/>
      <color rgb="FF90BCE0"/>
      <color rgb="FF47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34" Type="http://schemas.openxmlformats.org/officeDocument/2006/relationships/usernames" Target="revisions/userNam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166" Type="http://schemas.openxmlformats.org/officeDocument/2006/relationships/revisionLog" Target="revisionLog208.xml"/><Relationship Id="rId2187" Type="http://schemas.openxmlformats.org/officeDocument/2006/relationships/revisionLog" Target="revisionLog229.xml"/><Relationship Id="rId2005" Type="http://schemas.openxmlformats.org/officeDocument/2006/relationships/revisionLog" Target="revisionLog89.xml"/><Relationship Id="rId2026" Type="http://schemas.openxmlformats.org/officeDocument/2006/relationships/revisionLog" Target="revisionLog107.xml"/><Relationship Id="rId2047" Type="http://schemas.openxmlformats.org/officeDocument/2006/relationships/revisionLog" Target="revisionLog112.xml"/><Relationship Id="rId2068" Type="http://schemas.openxmlformats.org/officeDocument/2006/relationships/revisionLog" Target="revisionLog24.xml"/><Relationship Id="rId2089" Type="http://schemas.openxmlformats.org/officeDocument/2006/relationships/revisionLog" Target="revisionLog131.xml"/><Relationship Id="rId2212" Type="http://schemas.openxmlformats.org/officeDocument/2006/relationships/revisionLog" Target="revisionLog254.xml"/><Relationship Id="rId2233" Type="http://schemas.openxmlformats.org/officeDocument/2006/relationships/revisionLog" Target="revisionLog275.xml"/><Relationship Id="rId2254" Type="http://schemas.openxmlformats.org/officeDocument/2006/relationships/revisionLog" Target="revisionLog296.xml"/><Relationship Id="rId1978" Type="http://schemas.openxmlformats.org/officeDocument/2006/relationships/revisionLog" Target="revisionLog34.xml"/><Relationship Id="rId2114" Type="http://schemas.openxmlformats.org/officeDocument/2006/relationships/revisionLog" Target="revisionLog156.xml"/><Relationship Id="rId1999" Type="http://schemas.openxmlformats.org/officeDocument/2006/relationships/revisionLog" Target="revisionLog64.xml"/><Relationship Id="rId2135" Type="http://schemas.openxmlformats.org/officeDocument/2006/relationships/revisionLog" Target="revisionLog177.xml"/><Relationship Id="rId2156" Type="http://schemas.openxmlformats.org/officeDocument/2006/relationships/revisionLog" Target="revisionLog198.xml"/><Relationship Id="rId2177" Type="http://schemas.openxmlformats.org/officeDocument/2006/relationships/revisionLog" Target="revisionLog219.xml"/><Relationship Id="rId2198" Type="http://schemas.openxmlformats.org/officeDocument/2006/relationships/revisionLog" Target="revisionLog240.xml"/><Relationship Id="rId2016" Type="http://schemas.openxmlformats.org/officeDocument/2006/relationships/revisionLog" Target="revisionLog97.xml"/><Relationship Id="rId2037" Type="http://schemas.openxmlformats.org/officeDocument/2006/relationships/revisionLog" Target="revisionLog72.xml"/><Relationship Id="rId2058" Type="http://schemas.openxmlformats.org/officeDocument/2006/relationships/revisionLog" Target="revisionLog9.xml"/><Relationship Id="rId2079" Type="http://schemas.openxmlformats.org/officeDocument/2006/relationships/revisionLog" Target="revisionLog121.xml"/><Relationship Id="rId2202" Type="http://schemas.openxmlformats.org/officeDocument/2006/relationships/revisionLog" Target="revisionLog244.xml"/><Relationship Id="rId2223" Type="http://schemas.openxmlformats.org/officeDocument/2006/relationships/revisionLog" Target="revisionLog265.xml"/><Relationship Id="rId2244" Type="http://schemas.openxmlformats.org/officeDocument/2006/relationships/revisionLog" Target="revisionLog286.xml"/><Relationship Id="rId1968" Type="http://schemas.openxmlformats.org/officeDocument/2006/relationships/revisionLog" Target="revisionLog43.xml"/><Relationship Id="rId2104" Type="http://schemas.openxmlformats.org/officeDocument/2006/relationships/revisionLog" Target="revisionLog146.xml"/><Relationship Id="rId1989" Type="http://schemas.openxmlformats.org/officeDocument/2006/relationships/revisionLog" Target="revisionLog54.xml"/><Relationship Id="rId2090" Type="http://schemas.openxmlformats.org/officeDocument/2006/relationships/revisionLog" Target="revisionLog132.xml"/><Relationship Id="rId2125" Type="http://schemas.openxmlformats.org/officeDocument/2006/relationships/revisionLog" Target="revisionLog167.xml"/><Relationship Id="rId2146" Type="http://schemas.openxmlformats.org/officeDocument/2006/relationships/revisionLog" Target="revisionLog188.xml"/><Relationship Id="rId2167" Type="http://schemas.openxmlformats.org/officeDocument/2006/relationships/revisionLog" Target="revisionLog209.xml"/><Relationship Id="rId2188" Type="http://schemas.openxmlformats.org/officeDocument/2006/relationships/revisionLog" Target="revisionLog230.xml"/><Relationship Id="rId2006" Type="http://schemas.openxmlformats.org/officeDocument/2006/relationships/revisionLog" Target="revisionLog90.xml"/><Relationship Id="rId2027" Type="http://schemas.openxmlformats.org/officeDocument/2006/relationships/revisionLog" Target="revisionLog108.xml"/><Relationship Id="rId2048" Type="http://schemas.openxmlformats.org/officeDocument/2006/relationships/revisionLog" Target="revisionLog113.xml"/><Relationship Id="rId2069" Type="http://schemas.openxmlformats.org/officeDocument/2006/relationships/revisionLog" Target="revisionLog82.xml"/><Relationship Id="rId2213" Type="http://schemas.openxmlformats.org/officeDocument/2006/relationships/revisionLog" Target="revisionLog255.xml"/><Relationship Id="rId2234" Type="http://schemas.openxmlformats.org/officeDocument/2006/relationships/revisionLog" Target="revisionLog276.xml"/><Relationship Id="rId2255" Type="http://schemas.openxmlformats.org/officeDocument/2006/relationships/revisionLog" Target="revisionLog297.xml"/><Relationship Id="rId1979" Type="http://schemas.openxmlformats.org/officeDocument/2006/relationships/revisionLog" Target="revisionLog35.xml"/><Relationship Id="rId2080" Type="http://schemas.openxmlformats.org/officeDocument/2006/relationships/revisionLog" Target="revisionLog122.xml"/><Relationship Id="rId2115" Type="http://schemas.openxmlformats.org/officeDocument/2006/relationships/revisionLog" Target="revisionLog157.xml"/><Relationship Id="rId2136" Type="http://schemas.openxmlformats.org/officeDocument/2006/relationships/revisionLog" Target="revisionLog178.xml"/><Relationship Id="rId2157" Type="http://schemas.openxmlformats.org/officeDocument/2006/relationships/revisionLog" Target="revisionLog199.xml"/><Relationship Id="rId2178" Type="http://schemas.openxmlformats.org/officeDocument/2006/relationships/revisionLog" Target="revisionLog220.xml"/><Relationship Id="rId2199" Type="http://schemas.openxmlformats.org/officeDocument/2006/relationships/revisionLog" Target="revisionLog241.xml"/><Relationship Id="rId1990" Type="http://schemas.openxmlformats.org/officeDocument/2006/relationships/revisionLog" Target="revisionLog55.xml"/><Relationship Id="rId2017" Type="http://schemas.openxmlformats.org/officeDocument/2006/relationships/revisionLog" Target="revisionLog98.xml"/><Relationship Id="rId2038" Type="http://schemas.openxmlformats.org/officeDocument/2006/relationships/revisionLog" Target="revisionLog73.xml"/><Relationship Id="rId2203" Type="http://schemas.openxmlformats.org/officeDocument/2006/relationships/revisionLog" Target="revisionLog245.xml"/><Relationship Id="rId2224" Type="http://schemas.openxmlformats.org/officeDocument/2006/relationships/revisionLog" Target="revisionLog266.xml"/><Relationship Id="rId2059" Type="http://schemas.openxmlformats.org/officeDocument/2006/relationships/revisionLog" Target="revisionLog10.xml"/><Relationship Id="rId2245" Type="http://schemas.openxmlformats.org/officeDocument/2006/relationships/revisionLog" Target="revisionLog287.xml"/><Relationship Id="rId1969" Type="http://schemas.openxmlformats.org/officeDocument/2006/relationships/revisionLog" Target="revisionLog44.xml"/><Relationship Id="rId2070" Type="http://schemas.openxmlformats.org/officeDocument/2006/relationships/revisionLog" Target="revisionLog83.xml"/><Relationship Id="rId2091" Type="http://schemas.openxmlformats.org/officeDocument/2006/relationships/revisionLog" Target="revisionLog133.xml"/><Relationship Id="rId2105" Type="http://schemas.openxmlformats.org/officeDocument/2006/relationships/revisionLog" Target="revisionLog147.xml"/><Relationship Id="rId2126" Type="http://schemas.openxmlformats.org/officeDocument/2006/relationships/revisionLog" Target="revisionLog168.xml"/><Relationship Id="rId2147" Type="http://schemas.openxmlformats.org/officeDocument/2006/relationships/revisionLog" Target="revisionLog189.xml"/><Relationship Id="rId2168" Type="http://schemas.openxmlformats.org/officeDocument/2006/relationships/revisionLog" Target="revisionLog210.xml"/><Relationship Id="rId2189" Type="http://schemas.openxmlformats.org/officeDocument/2006/relationships/revisionLog" Target="revisionLog231.xml"/><Relationship Id="rId1980" Type="http://schemas.openxmlformats.org/officeDocument/2006/relationships/revisionLog" Target="revisionLog48.xml"/><Relationship Id="rId2007" Type="http://schemas.openxmlformats.org/officeDocument/2006/relationships/revisionLog" Target="revisionLog91.xml"/><Relationship Id="rId2028" Type="http://schemas.openxmlformats.org/officeDocument/2006/relationships/revisionLog" Target="revisionLog109.xml"/><Relationship Id="rId2214" Type="http://schemas.openxmlformats.org/officeDocument/2006/relationships/revisionLog" Target="revisionLog256.xml"/><Relationship Id="rId2049" Type="http://schemas.openxmlformats.org/officeDocument/2006/relationships/revisionLog" Target="revisionLog114.xml"/><Relationship Id="rId2235" Type="http://schemas.openxmlformats.org/officeDocument/2006/relationships/revisionLog" Target="revisionLog277.xml"/><Relationship Id="rId2256" Type="http://schemas.openxmlformats.org/officeDocument/2006/relationships/revisionLog" Target="revisionLog298.xml"/><Relationship Id="rId1959" Type="http://schemas.openxmlformats.org/officeDocument/2006/relationships/revisionLog" Target="revisionLog42.xml"/><Relationship Id="rId2060" Type="http://schemas.openxmlformats.org/officeDocument/2006/relationships/revisionLog" Target="revisionLog14.xml"/><Relationship Id="rId2081" Type="http://schemas.openxmlformats.org/officeDocument/2006/relationships/revisionLog" Target="revisionLog123.xml"/><Relationship Id="rId2116" Type="http://schemas.openxmlformats.org/officeDocument/2006/relationships/revisionLog" Target="revisionLog158.xml"/><Relationship Id="rId2137" Type="http://schemas.openxmlformats.org/officeDocument/2006/relationships/revisionLog" Target="revisionLog179.xml"/><Relationship Id="rId2158" Type="http://schemas.openxmlformats.org/officeDocument/2006/relationships/revisionLog" Target="revisionLog200.xml"/><Relationship Id="rId2179" Type="http://schemas.openxmlformats.org/officeDocument/2006/relationships/revisionLog" Target="revisionLog221.xml"/><Relationship Id="rId1970" Type="http://schemas.openxmlformats.org/officeDocument/2006/relationships/revisionLog" Target="revisionLog45.xml"/><Relationship Id="rId1991" Type="http://schemas.openxmlformats.org/officeDocument/2006/relationships/revisionLog" Target="revisionLog56.xml"/><Relationship Id="rId2018" Type="http://schemas.openxmlformats.org/officeDocument/2006/relationships/revisionLog" Target="revisionLog99.xml"/><Relationship Id="rId2204" Type="http://schemas.openxmlformats.org/officeDocument/2006/relationships/revisionLog" Target="revisionLog246.xml"/><Relationship Id="rId2039" Type="http://schemas.openxmlformats.org/officeDocument/2006/relationships/revisionLog" Target="revisionLog74.xml"/><Relationship Id="rId2190" Type="http://schemas.openxmlformats.org/officeDocument/2006/relationships/revisionLog" Target="revisionLog232.xml"/><Relationship Id="rId2225" Type="http://schemas.openxmlformats.org/officeDocument/2006/relationships/revisionLog" Target="revisionLog267.xml"/><Relationship Id="rId2246" Type="http://schemas.openxmlformats.org/officeDocument/2006/relationships/revisionLog" Target="revisionLog288.xml"/><Relationship Id="rId2050" Type="http://schemas.openxmlformats.org/officeDocument/2006/relationships/revisionLog" Target="revisionLog115.xml"/><Relationship Id="rId2071" Type="http://schemas.openxmlformats.org/officeDocument/2006/relationships/revisionLog" Target="revisionLog84.xml"/><Relationship Id="rId2092" Type="http://schemas.openxmlformats.org/officeDocument/2006/relationships/revisionLog" Target="revisionLog134.xml"/><Relationship Id="rId2106" Type="http://schemas.openxmlformats.org/officeDocument/2006/relationships/revisionLog" Target="revisionLog148.xml"/><Relationship Id="rId2127" Type="http://schemas.openxmlformats.org/officeDocument/2006/relationships/revisionLog" Target="revisionLog169.xml"/><Relationship Id="rId2148" Type="http://schemas.openxmlformats.org/officeDocument/2006/relationships/revisionLog" Target="revisionLog190.xml"/><Relationship Id="rId1986" Type="http://schemas.openxmlformats.org/officeDocument/2006/relationships/revisionLog" Target="revisionLog51.xml"/><Relationship Id="rId1960" Type="http://schemas.openxmlformats.org/officeDocument/2006/relationships/revisionLog" Target="revisionLog11.xml"/><Relationship Id="rId1965" Type="http://schemas.openxmlformats.org/officeDocument/2006/relationships/revisionLog" Target="revisionLog27.xml"/><Relationship Id="rId1981" Type="http://schemas.openxmlformats.org/officeDocument/2006/relationships/revisionLog" Target="revisionLog49.xml"/><Relationship Id="rId2122" Type="http://schemas.openxmlformats.org/officeDocument/2006/relationships/revisionLog" Target="revisionLog164.xml"/><Relationship Id="rId2143" Type="http://schemas.openxmlformats.org/officeDocument/2006/relationships/revisionLog" Target="revisionLog185.xml"/><Relationship Id="rId2164" Type="http://schemas.openxmlformats.org/officeDocument/2006/relationships/revisionLog" Target="revisionLog206.xml"/><Relationship Id="rId2169" Type="http://schemas.openxmlformats.org/officeDocument/2006/relationships/revisionLog" Target="revisionLog211.xml"/><Relationship Id="rId2185" Type="http://schemas.openxmlformats.org/officeDocument/2006/relationships/revisionLog" Target="revisionLog227.xml"/><Relationship Id="rId2003" Type="http://schemas.openxmlformats.org/officeDocument/2006/relationships/revisionLog" Target="revisionLog68.xml"/><Relationship Id="rId2008" Type="http://schemas.openxmlformats.org/officeDocument/2006/relationships/revisionLog" Target="revisionLog92.xml"/><Relationship Id="rId2024" Type="http://schemas.openxmlformats.org/officeDocument/2006/relationships/revisionLog" Target="revisionLog105.xml"/><Relationship Id="rId2029" Type="http://schemas.openxmlformats.org/officeDocument/2006/relationships/revisionLog" Target="revisionLog110.xml"/><Relationship Id="rId2045" Type="http://schemas.openxmlformats.org/officeDocument/2006/relationships/revisionLog" Target="revisionLog80.xml"/><Relationship Id="rId2180" Type="http://schemas.openxmlformats.org/officeDocument/2006/relationships/revisionLog" Target="revisionLog222.xml"/><Relationship Id="rId2210" Type="http://schemas.openxmlformats.org/officeDocument/2006/relationships/revisionLog" Target="revisionLog252.xml"/><Relationship Id="rId2215" Type="http://schemas.openxmlformats.org/officeDocument/2006/relationships/revisionLog" Target="revisionLog257.xml"/><Relationship Id="rId2231" Type="http://schemas.openxmlformats.org/officeDocument/2006/relationships/revisionLog" Target="revisionLog273.xml"/><Relationship Id="rId2236" Type="http://schemas.openxmlformats.org/officeDocument/2006/relationships/revisionLog" Target="revisionLog278.xml"/><Relationship Id="rId2257" Type="http://schemas.openxmlformats.org/officeDocument/2006/relationships/revisionLog" Target="revisionLog299.xml"/><Relationship Id="rId2040" Type="http://schemas.openxmlformats.org/officeDocument/2006/relationships/revisionLog" Target="revisionLog75.xml"/><Relationship Id="rId2061" Type="http://schemas.openxmlformats.org/officeDocument/2006/relationships/revisionLog" Target="revisionLog15.xml"/><Relationship Id="rId2066" Type="http://schemas.openxmlformats.org/officeDocument/2006/relationships/revisionLog" Target="revisionLog22.xml"/><Relationship Id="rId2082" Type="http://schemas.openxmlformats.org/officeDocument/2006/relationships/revisionLog" Target="revisionLog124.xml"/><Relationship Id="rId2087" Type="http://schemas.openxmlformats.org/officeDocument/2006/relationships/revisionLog" Target="revisionLog129.xml"/><Relationship Id="rId2117" Type="http://schemas.openxmlformats.org/officeDocument/2006/relationships/revisionLog" Target="revisionLog159.xml"/><Relationship Id="rId2138" Type="http://schemas.openxmlformats.org/officeDocument/2006/relationships/revisionLog" Target="revisionLog180.xml"/><Relationship Id="rId2252" Type="http://schemas.openxmlformats.org/officeDocument/2006/relationships/revisionLog" Target="revisionLog294.xml"/><Relationship Id="rId1997" Type="http://schemas.openxmlformats.org/officeDocument/2006/relationships/revisionLog" Target="revisionLog62.xml"/><Relationship Id="rId1992" Type="http://schemas.openxmlformats.org/officeDocument/2006/relationships/revisionLog" Target="revisionLog57.xml"/><Relationship Id="rId1976" Type="http://schemas.openxmlformats.org/officeDocument/2006/relationships/revisionLog" Target="revisionLog32.xml"/><Relationship Id="rId1971" Type="http://schemas.openxmlformats.org/officeDocument/2006/relationships/revisionLog" Target="revisionLog46.xml"/><Relationship Id="rId2112" Type="http://schemas.openxmlformats.org/officeDocument/2006/relationships/revisionLog" Target="revisionLog154.xml"/><Relationship Id="rId2133" Type="http://schemas.openxmlformats.org/officeDocument/2006/relationships/revisionLog" Target="revisionLog175.xml"/><Relationship Id="rId2154" Type="http://schemas.openxmlformats.org/officeDocument/2006/relationships/revisionLog" Target="revisionLog196.xml"/><Relationship Id="rId2159" Type="http://schemas.openxmlformats.org/officeDocument/2006/relationships/revisionLog" Target="revisionLog201.xml"/><Relationship Id="rId2175" Type="http://schemas.openxmlformats.org/officeDocument/2006/relationships/revisionLog" Target="revisionLog217.xml"/><Relationship Id="rId2196" Type="http://schemas.openxmlformats.org/officeDocument/2006/relationships/revisionLog" Target="revisionLog238.xml"/><Relationship Id="rId2014" Type="http://schemas.openxmlformats.org/officeDocument/2006/relationships/revisionLog" Target="revisionLog95.xml"/><Relationship Id="rId2019" Type="http://schemas.openxmlformats.org/officeDocument/2006/relationships/revisionLog" Target="revisionLog100.xml"/><Relationship Id="rId2035" Type="http://schemas.openxmlformats.org/officeDocument/2006/relationships/revisionLog" Target="revisionLog70.xml"/><Relationship Id="rId2170" Type="http://schemas.openxmlformats.org/officeDocument/2006/relationships/revisionLog" Target="revisionLog212.xml"/><Relationship Id="rId2191" Type="http://schemas.openxmlformats.org/officeDocument/2006/relationships/revisionLog" Target="revisionLog233.xml"/><Relationship Id="rId2200" Type="http://schemas.openxmlformats.org/officeDocument/2006/relationships/revisionLog" Target="revisionLog242.xml"/><Relationship Id="rId2205" Type="http://schemas.openxmlformats.org/officeDocument/2006/relationships/revisionLog" Target="revisionLog247.xml"/><Relationship Id="rId2221" Type="http://schemas.openxmlformats.org/officeDocument/2006/relationships/revisionLog" Target="revisionLog263.xml"/><Relationship Id="rId2226" Type="http://schemas.openxmlformats.org/officeDocument/2006/relationships/revisionLog" Target="revisionLog268.xml"/><Relationship Id="rId2247" Type="http://schemas.openxmlformats.org/officeDocument/2006/relationships/revisionLog" Target="revisionLog289.xml"/><Relationship Id="rId2030" Type="http://schemas.openxmlformats.org/officeDocument/2006/relationships/revisionLog" Target="revisionLog111.xml"/><Relationship Id="rId2051" Type="http://schemas.openxmlformats.org/officeDocument/2006/relationships/revisionLog" Target="revisionLog116.xml"/><Relationship Id="rId2056" Type="http://schemas.openxmlformats.org/officeDocument/2006/relationships/revisionLog" Target="revisionLog7.xml"/><Relationship Id="rId2072" Type="http://schemas.openxmlformats.org/officeDocument/2006/relationships/revisionLog" Target="revisionLog85.xml"/><Relationship Id="rId2077" Type="http://schemas.openxmlformats.org/officeDocument/2006/relationships/revisionLog" Target="revisionLog119.xml"/><Relationship Id="rId2093" Type="http://schemas.openxmlformats.org/officeDocument/2006/relationships/revisionLog" Target="revisionLog135.xml"/><Relationship Id="rId2098" Type="http://schemas.openxmlformats.org/officeDocument/2006/relationships/revisionLog" Target="revisionLog140.xml"/><Relationship Id="rId2107" Type="http://schemas.openxmlformats.org/officeDocument/2006/relationships/revisionLog" Target="revisionLog149.xml"/><Relationship Id="rId2128" Type="http://schemas.openxmlformats.org/officeDocument/2006/relationships/revisionLog" Target="revisionLog170.xml"/><Relationship Id="rId2242" Type="http://schemas.openxmlformats.org/officeDocument/2006/relationships/revisionLog" Target="revisionLog284.xml"/><Relationship Id="rId1987" Type="http://schemas.openxmlformats.org/officeDocument/2006/relationships/revisionLog" Target="revisionLog52.xml"/><Relationship Id="rId1966" Type="http://schemas.openxmlformats.org/officeDocument/2006/relationships/revisionLog" Target="revisionLog28.xml"/><Relationship Id="rId1961" Type="http://schemas.openxmlformats.org/officeDocument/2006/relationships/revisionLog" Target="revisionLog12.xml"/><Relationship Id="rId2102" Type="http://schemas.openxmlformats.org/officeDocument/2006/relationships/revisionLog" Target="revisionLog144.xml"/><Relationship Id="rId2123" Type="http://schemas.openxmlformats.org/officeDocument/2006/relationships/revisionLog" Target="revisionLog165.xml"/><Relationship Id="rId2144" Type="http://schemas.openxmlformats.org/officeDocument/2006/relationships/revisionLog" Target="revisionLog186.xml"/><Relationship Id="rId2149" Type="http://schemas.openxmlformats.org/officeDocument/2006/relationships/revisionLog" Target="revisionLog191.xml"/><Relationship Id="rId2165" Type="http://schemas.openxmlformats.org/officeDocument/2006/relationships/revisionLog" Target="revisionLog207.xml"/><Relationship Id="rId1982" Type="http://schemas.openxmlformats.org/officeDocument/2006/relationships/revisionLog" Target="revisionLog17.xml"/><Relationship Id="rId2004" Type="http://schemas.openxmlformats.org/officeDocument/2006/relationships/revisionLog" Target="revisionLog88.xml"/><Relationship Id="rId2009" Type="http://schemas.openxmlformats.org/officeDocument/2006/relationships/revisionLog" Target="revisionLog93.xml"/><Relationship Id="rId2025" Type="http://schemas.openxmlformats.org/officeDocument/2006/relationships/revisionLog" Target="revisionLog106.xml"/><Relationship Id="rId2160" Type="http://schemas.openxmlformats.org/officeDocument/2006/relationships/revisionLog" Target="revisionLog202.xml"/><Relationship Id="rId2181" Type="http://schemas.openxmlformats.org/officeDocument/2006/relationships/revisionLog" Target="revisionLog223.xml"/><Relationship Id="rId2186" Type="http://schemas.openxmlformats.org/officeDocument/2006/relationships/revisionLog" Target="revisionLog228.xml"/><Relationship Id="rId2211" Type="http://schemas.openxmlformats.org/officeDocument/2006/relationships/revisionLog" Target="revisionLog253.xml"/><Relationship Id="rId2216" Type="http://schemas.openxmlformats.org/officeDocument/2006/relationships/revisionLog" Target="revisionLog258.xml"/><Relationship Id="rId2237" Type="http://schemas.openxmlformats.org/officeDocument/2006/relationships/revisionLog" Target="revisionLog279.xml"/><Relationship Id="rId2258" Type="http://schemas.openxmlformats.org/officeDocument/2006/relationships/revisionLog" Target="revisionLog300.xml"/><Relationship Id="rId2020" Type="http://schemas.openxmlformats.org/officeDocument/2006/relationships/revisionLog" Target="revisionLog101.xml"/><Relationship Id="rId2041" Type="http://schemas.openxmlformats.org/officeDocument/2006/relationships/revisionLog" Target="revisionLog76.xml"/><Relationship Id="rId2046" Type="http://schemas.openxmlformats.org/officeDocument/2006/relationships/revisionLog" Target="revisionLog81.xml"/><Relationship Id="rId2062" Type="http://schemas.openxmlformats.org/officeDocument/2006/relationships/revisionLog" Target="revisionLog18.xml"/><Relationship Id="rId2067" Type="http://schemas.openxmlformats.org/officeDocument/2006/relationships/revisionLog" Target="revisionLog23.xml"/><Relationship Id="rId2088" Type="http://schemas.openxmlformats.org/officeDocument/2006/relationships/revisionLog" Target="revisionLog130.xml"/><Relationship Id="rId2232" Type="http://schemas.openxmlformats.org/officeDocument/2006/relationships/revisionLog" Target="revisionLog274.xml"/><Relationship Id="rId2253" Type="http://schemas.openxmlformats.org/officeDocument/2006/relationships/revisionLog" Target="revisionLog295.xml"/><Relationship Id="rId1998" Type="http://schemas.openxmlformats.org/officeDocument/2006/relationships/revisionLog" Target="revisionLog63.xml"/><Relationship Id="rId1977" Type="http://schemas.openxmlformats.org/officeDocument/2006/relationships/revisionLog" Target="revisionLog33.xml"/><Relationship Id="rId2083" Type="http://schemas.openxmlformats.org/officeDocument/2006/relationships/revisionLog" Target="revisionLog125.xml"/><Relationship Id="rId2113" Type="http://schemas.openxmlformats.org/officeDocument/2006/relationships/revisionLog" Target="revisionLog155.xml"/><Relationship Id="rId2118" Type="http://schemas.openxmlformats.org/officeDocument/2006/relationships/revisionLog" Target="revisionLog160.xml"/><Relationship Id="rId2134" Type="http://schemas.openxmlformats.org/officeDocument/2006/relationships/revisionLog" Target="revisionLog176.xml"/><Relationship Id="rId2139" Type="http://schemas.openxmlformats.org/officeDocument/2006/relationships/revisionLog" Target="revisionLog181.xml"/><Relationship Id="rId2155" Type="http://schemas.openxmlformats.org/officeDocument/2006/relationships/revisionLog" Target="revisionLog197.xml"/><Relationship Id="rId1972" Type="http://schemas.openxmlformats.org/officeDocument/2006/relationships/revisionLog" Target="revisionLog47.xml"/><Relationship Id="rId1993" Type="http://schemas.openxmlformats.org/officeDocument/2006/relationships/revisionLog" Target="revisionLog58.xml"/><Relationship Id="rId2150" Type="http://schemas.openxmlformats.org/officeDocument/2006/relationships/revisionLog" Target="revisionLog192.xml"/><Relationship Id="rId2171" Type="http://schemas.openxmlformats.org/officeDocument/2006/relationships/revisionLog" Target="revisionLog213.xml"/><Relationship Id="rId2176" Type="http://schemas.openxmlformats.org/officeDocument/2006/relationships/revisionLog" Target="revisionLog218.xml"/><Relationship Id="rId2192" Type="http://schemas.openxmlformats.org/officeDocument/2006/relationships/revisionLog" Target="revisionLog234.xml"/><Relationship Id="rId2197" Type="http://schemas.openxmlformats.org/officeDocument/2006/relationships/revisionLog" Target="revisionLog239.xml"/><Relationship Id="rId2206" Type="http://schemas.openxmlformats.org/officeDocument/2006/relationships/revisionLog" Target="revisionLog248.xml"/><Relationship Id="rId2227" Type="http://schemas.openxmlformats.org/officeDocument/2006/relationships/revisionLog" Target="revisionLog269.xml"/><Relationship Id="rId2248" Type="http://schemas.openxmlformats.org/officeDocument/2006/relationships/revisionLog" Target="revisionLog290.xml"/><Relationship Id="rId2010" Type="http://schemas.openxmlformats.org/officeDocument/2006/relationships/revisionLog" Target="revisionLog94.xml"/><Relationship Id="rId2015" Type="http://schemas.openxmlformats.org/officeDocument/2006/relationships/revisionLog" Target="revisionLog96.xml"/><Relationship Id="rId2031" Type="http://schemas.openxmlformats.org/officeDocument/2006/relationships/revisionLog" Target="revisionLog2.xml"/><Relationship Id="rId2036" Type="http://schemas.openxmlformats.org/officeDocument/2006/relationships/revisionLog" Target="revisionLog71.xml"/><Relationship Id="rId2052" Type="http://schemas.openxmlformats.org/officeDocument/2006/relationships/revisionLog" Target="revisionLog3.xml"/><Relationship Id="rId2057" Type="http://schemas.openxmlformats.org/officeDocument/2006/relationships/revisionLog" Target="revisionLog8.xml"/><Relationship Id="rId2078" Type="http://schemas.openxmlformats.org/officeDocument/2006/relationships/revisionLog" Target="revisionLog120.xml"/><Relationship Id="rId2099" Type="http://schemas.openxmlformats.org/officeDocument/2006/relationships/revisionLog" Target="revisionLog141.xml"/><Relationship Id="rId2201" Type="http://schemas.openxmlformats.org/officeDocument/2006/relationships/revisionLog" Target="revisionLog243.xml"/><Relationship Id="rId2222" Type="http://schemas.openxmlformats.org/officeDocument/2006/relationships/revisionLog" Target="revisionLog264.xml"/><Relationship Id="rId2243" Type="http://schemas.openxmlformats.org/officeDocument/2006/relationships/revisionLog" Target="revisionLog285.xml"/><Relationship Id="rId1988" Type="http://schemas.openxmlformats.org/officeDocument/2006/relationships/revisionLog" Target="revisionLog53.xml"/><Relationship Id="rId1967" Type="http://schemas.openxmlformats.org/officeDocument/2006/relationships/revisionLog" Target="revisionLog29.xml"/><Relationship Id="rId2073" Type="http://schemas.openxmlformats.org/officeDocument/2006/relationships/revisionLog" Target="revisionLog86.xml"/><Relationship Id="rId2094" Type="http://schemas.openxmlformats.org/officeDocument/2006/relationships/revisionLog" Target="revisionLog136.xml"/><Relationship Id="rId2103" Type="http://schemas.openxmlformats.org/officeDocument/2006/relationships/revisionLog" Target="revisionLog145.xml"/><Relationship Id="rId2108" Type="http://schemas.openxmlformats.org/officeDocument/2006/relationships/revisionLog" Target="revisionLog150.xml"/><Relationship Id="rId2124" Type="http://schemas.openxmlformats.org/officeDocument/2006/relationships/revisionLog" Target="revisionLog166.xml"/><Relationship Id="rId2129" Type="http://schemas.openxmlformats.org/officeDocument/2006/relationships/revisionLog" Target="revisionLog171.xml"/><Relationship Id="rId2145" Type="http://schemas.openxmlformats.org/officeDocument/2006/relationships/revisionLog" Target="revisionLog187.xml"/><Relationship Id="rId1962" Type="http://schemas.openxmlformats.org/officeDocument/2006/relationships/revisionLog" Target="revisionLog13.xml"/><Relationship Id="rId1983" Type="http://schemas.openxmlformats.org/officeDocument/2006/relationships/revisionLog" Target="revisionLog36.xml"/><Relationship Id="rId2140" Type="http://schemas.openxmlformats.org/officeDocument/2006/relationships/revisionLog" Target="revisionLog182.xml"/><Relationship Id="rId2161" Type="http://schemas.openxmlformats.org/officeDocument/2006/relationships/revisionLog" Target="revisionLog203.xml"/><Relationship Id="rId2182" Type="http://schemas.openxmlformats.org/officeDocument/2006/relationships/revisionLog" Target="revisionLog224.xml"/><Relationship Id="rId2217" Type="http://schemas.openxmlformats.org/officeDocument/2006/relationships/revisionLog" Target="revisionLog259.xml"/><Relationship Id="rId2000" Type="http://schemas.openxmlformats.org/officeDocument/2006/relationships/revisionLog" Target="revisionLog65.xml"/><Relationship Id="rId2021" Type="http://schemas.openxmlformats.org/officeDocument/2006/relationships/revisionLog" Target="revisionLog102.xml"/><Relationship Id="rId2042" Type="http://schemas.openxmlformats.org/officeDocument/2006/relationships/revisionLog" Target="revisionLog77.xml"/><Relationship Id="rId2238" Type="http://schemas.openxmlformats.org/officeDocument/2006/relationships/revisionLog" Target="revisionLog280.xml"/><Relationship Id="rId2259" Type="http://schemas.openxmlformats.org/officeDocument/2006/relationships/revisionLog" Target="revisionLog301.xml"/><Relationship Id="rId2063" Type="http://schemas.openxmlformats.org/officeDocument/2006/relationships/revisionLog" Target="revisionLog19.xml"/><Relationship Id="rId2084" Type="http://schemas.openxmlformats.org/officeDocument/2006/relationships/revisionLog" Target="revisionLog126.xml"/><Relationship Id="rId2119" Type="http://schemas.openxmlformats.org/officeDocument/2006/relationships/revisionLog" Target="revisionLog161.xml"/><Relationship Id="rId1973" Type="http://schemas.openxmlformats.org/officeDocument/2006/relationships/revisionLog" Target="revisionLog16.xml"/><Relationship Id="rId1994" Type="http://schemas.openxmlformats.org/officeDocument/2006/relationships/revisionLog" Target="revisionLog59.xml"/><Relationship Id="rId2130" Type="http://schemas.openxmlformats.org/officeDocument/2006/relationships/revisionLog" Target="revisionLog172.xml"/><Relationship Id="rId2151" Type="http://schemas.openxmlformats.org/officeDocument/2006/relationships/revisionLog" Target="revisionLog193.xml"/><Relationship Id="rId2172" Type="http://schemas.openxmlformats.org/officeDocument/2006/relationships/revisionLog" Target="revisionLog214.xml"/><Relationship Id="rId2207" Type="http://schemas.openxmlformats.org/officeDocument/2006/relationships/revisionLog" Target="revisionLog249.xml"/><Relationship Id="rId2011" Type="http://schemas.openxmlformats.org/officeDocument/2006/relationships/revisionLog" Target="revisionLog1.xml"/><Relationship Id="rId2193" Type="http://schemas.openxmlformats.org/officeDocument/2006/relationships/revisionLog" Target="revisionLog235.xml"/><Relationship Id="rId2228" Type="http://schemas.openxmlformats.org/officeDocument/2006/relationships/revisionLog" Target="revisionLog270.xml"/><Relationship Id="rId2249" Type="http://schemas.openxmlformats.org/officeDocument/2006/relationships/revisionLog" Target="revisionLog291.xml"/><Relationship Id="rId2032" Type="http://schemas.openxmlformats.org/officeDocument/2006/relationships/revisionLog" Target="revisionLog39.xml"/><Relationship Id="rId2053" Type="http://schemas.openxmlformats.org/officeDocument/2006/relationships/revisionLog" Target="revisionLog4.xml"/><Relationship Id="rId2074" Type="http://schemas.openxmlformats.org/officeDocument/2006/relationships/revisionLog" Target="revisionLog87.xml"/><Relationship Id="rId2095" Type="http://schemas.openxmlformats.org/officeDocument/2006/relationships/revisionLog" Target="revisionLog137.xml"/><Relationship Id="rId2109" Type="http://schemas.openxmlformats.org/officeDocument/2006/relationships/revisionLog" Target="revisionLog151.xml"/><Relationship Id="rId2260" Type="http://schemas.openxmlformats.org/officeDocument/2006/relationships/revisionLog" Target="revisionLog302.xml"/><Relationship Id="rId1984" Type="http://schemas.openxmlformats.org/officeDocument/2006/relationships/revisionLog" Target="revisionLog37.xml"/><Relationship Id="rId1963" Type="http://schemas.openxmlformats.org/officeDocument/2006/relationships/revisionLog" Target="revisionLog25.xml"/><Relationship Id="rId2120" Type="http://schemas.openxmlformats.org/officeDocument/2006/relationships/revisionLog" Target="revisionLog162.xml"/><Relationship Id="rId2141" Type="http://schemas.openxmlformats.org/officeDocument/2006/relationships/revisionLog" Target="revisionLog183.xml"/><Relationship Id="rId2162" Type="http://schemas.openxmlformats.org/officeDocument/2006/relationships/revisionLog" Target="revisionLog204.xml"/><Relationship Id="rId2001" Type="http://schemas.openxmlformats.org/officeDocument/2006/relationships/revisionLog" Target="revisionLog66.xml"/><Relationship Id="rId2183" Type="http://schemas.openxmlformats.org/officeDocument/2006/relationships/revisionLog" Target="revisionLog225.xml"/><Relationship Id="rId2218" Type="http://schemas.openxmlformats.org/officeDocument/2006/relationships/revisionLog" Target="revisionLog260.xml"/><Relationship Id="rId2239" Type="http://schemas.openxmlformats.org/officeDocument/2006/relationships/revisionLog" Target="revisionLog281.xml"/><Relationship Id="rId2022" Type="http://schemas.openxmlformats.org/officeDocument/2006/relationships/revisionLog" Target="revisionLog103.xml"/><Relationship Id="rId2043" Type="http://schemas.openxmlformats.org/officeDocument/2006/relationships/revisionLog" Target="revisionLog78.xml"/><Relationship Id="rId2064" Type="http://schemas.openxmlformats.org/officeDocument/2006/relationships/revisionLog" Target="revisionLog20.xml"/><Relationship Id="rId2085" Type="http://schemas.openxmlformats.org/officeDocument/2006/relationships/revisionLog" Target="revisionLog127.xml"/><Relationship Id="rId2250" Type="http://schemas.openxmlformats.org/officeDocument/2006/relationships/revisionLog" Target="revisionLog292.xml"/><Relationship Id="rId1995" Type="http://schemas.openxmlformats.org/officeDocument/2006/relationships/revisionLog" Target="revisionLog60.xml"/><Relationship Id="rId1974" Type="http://schemas.openxmlformats.org/officeDocument/2006/relationships/revisionLog" Target="revisionLog30.xml"/><Relationship Id="rId2110" Type="http://schemas.openxmlformats.org/officeDocument/2006/relationships/revisionLog" Target="revisionLog152.xml"/><Relationship Id="rId2131" Type="http://schemas.openxmlformats.org/officeDocument/2006/relationships/revisionLog" Target="revisionLog173.xml"/><Relationship Id="rId2152" Type="http://schemas.openxmlformats.org/officeDocument/2006/relationships/revisionLog" Target="revisionLog194.xml"/><Relationship Id="rId2173" Type="http://schemas.openxmlformats.org/officeDocument/2006/relationships/revisionLog" Target="revisionLog215.xml"/><Relationship Id="rId2194" Type="http://schemas.openxmlformats.org/officeDocument/2006/relationships/revisionLog" Target="revisionLog236.xml"/><Relationship Id="rId2208" Type="http://schemas.openxmlformats.org/officeDocument/2006/relationships/revisionLog" Target="revisionLog250.xml"/><Relationship Id="rId2229" Type="http://schemas.openxmlformats.org/officeDocument/2006/relationships/revisionLog" Target="revisionLog271.xml"/><Relationship Id="rId2012" Type="http://schemas.openxmlformats.org/officeDocument/2006/relationships/revisionLog" Target="revisionLog38.xml"/><Relationship Id="rId2033" Type="http://schemas.openxmlformats.org/officeDocument/2006/relationships/revisionLog" Target="revisionLog40.xml"/><Relationship Id="rId2054" Type="http://schemas.openxmlformats.org/officeDocument/2006/relationships/revisionLog" Target="revisionLog5.xml"/><Relationship Id="rId2075" Type="http://schemas.openxmlformats.org/officeDocument/2006/relationships/revisionLog" Target="revisionLog117.xml"/><Relationship Id="rId2096" Type="http://schemas.openxmlformats.org/officeDocument/2006/relationships/revisionLog" Target="revisionLog138.xml"/><Relationship Id="rId2240" Type="http://schemas.openxmlformats.org/officeDocument/2006/relationships/revisionLog" Target="revisionLog282.xml"/><Relationship Id="rId2261" Type="http://schemas.openxmlformats.org/officeDocument/2006/relationships/revisionLog" Target="revisionLog303.xml"/><Relationship Id="rId1964" Type="http://schemas.openxmlformats.org/officeDocument/2006/relationships/revisionLog" Target="revisionLog26.xml"/><Relationship Id="rId1985" Type="http://schemas.openxmlformats.org/officeDocument/2006/relationships/revisionLog" Target="revisionLog50.xml"/><Relationship Id="rId2100" Type="http://schemas.openxmlformats.org/officeDocument/2006/relationships/revisionLog" Target="revisionLog142.xml"/><Relationship Id="rId2121" Type="http://schemas.openxmlformats.org/officeDocument/2006/relationships/revisionLog" Target="revisionLog163.xml"/><Relationship Id="rId2142" Type="http://schemas.openxmlformats.org/officeDocument/2006/relationships/revisionLog" Target="revisionLog184.xml"/><Relationship Id="rId2163" Type="http://schemas.openxmlformats.org/officeDocument/2006/relationships/revisionLog" Target="revisionLog205.xml"/><Relationship Id="rId2184" Type="http://schemas.openxmlformats.org/officeDocument/2006/relationships/revisionLog" Target="revisionLog226.xml"/><Relationship Id="rId2219" Type="http://schemas.openxmlformats.org/officeDocument/2006/relationships/revisionLog" Target="revisionLog261.xml"/><Relationship Id="rId2002" Type="http://schemas.openxmlformats.org/officeDocument/2006/relationships/revisionLog" Target="revisionLog67.xml"/><Relationship Id="rId2023" Type="http://schemas.openxmlformats.org/officeDocument/2006/relationships/revisionLog" Target="revisionLog104.xml"/><Relationship Id="rId2044" Type="http://schemas.openxmlformats.org/officeDocument/2006/relationships/revisionLog" Target="revisionLog79.xml"/><Relationship Id="rId2065" Type="http://schemas.openxmlformats.org/officeDocument/2006/relationships/revisionLog" Target="revisionLog21.xml"/><Relationship Id="rId2086" Type="http://schemas.openxmlformats.org/officeDocument/2006/relationships/revisionLog" Target="revisionLog128.xml"/><Relationship Id="rId2230" Type="http://schemas.openxmlformats.org/officeDocument/2006/relationships/revisionLog" Target="revisionLog272.xml"/><Relationship Id="rId2251" Type="http://schemas.openxmlformats.org/officeDocument/2006/relationships/revisionLog" Target="revisionLog293.xml"/><Relationship Id="rId2111" Type="http://schemas.openxmlformats.org/officeDocument/2006/relationships/revisionLog" Target="revisionLog153.xml"/><Relationship Id="rId1975" Type="http://schemas.openxmlformats.org/officeDocument/2006/relationships/revisionLog" Target="revisionLog31.xml"/><Relationship Id="rId1996" Type="http://schemas.openxmlformats.org/officeDocument/2006/relationships/revisionLog" Target="revisionLog61.xml"/><Relationship Id="rId2132" Type="http://schemas.openxmlformats.org/officeDocument/2006/relationships/revisionLog" Target="revisionLog174.xml"/><Relationship Id="rId2153" Type="http://schemas.openxmlformats.org/officeDocument/2006/relationships/revisionLog" Target="revisionLog195.xml"/><Relationship Id="rId2174" Type="http://schemas.openxmlformats.org/officeDocument/2006/relationships/revisionLog" Target="revisionLog216.xml"/><Relationship Id="rId2195" Type="http://schemas.openxmlformats.org/officeDocument/2006/relationships/revisionLog" Target="revisionLog237.xml"/><Relationship Id="rId2209" Type="http://schemas.openxmlformats.org/officeDocument/2006/relationships/revisionLog" Target="revisionLog251.xml"/><Relationship Id="rId2013" Type="http://schemas.openxmlformats.org/officeDocument/2006/relationships/revisionLog" Target="revisionLog69.xml"/><Relationship Id="rId2034" Type="http://schemas.openxmlformats.org/officeDocument/2006/relationships/revisionLog" Target="revisionLog41.xml"/><Relationship Id="rId2055" Type="http://schemas.openxmlformats.org/officeDocument/2006/relationships/revisionLog" Target="revisionLog6.xml"/><Relationship Id="rId2076" Type="http://schemas.openxmlformats.org/officeDocument/2006/relationships/revisionLog" Target="revisionLog118.xml"/><Relationship Id="rId2220" Type="http://schemas.openxmlformats.org/officeDocument/2006/relationships/revisionLog" Target="revisionLog262.xml"/><Relationship Id="rId2241" Type="http://schemas.openxmlformats.org/officeDocument/2006/relationships/revisionLog" Target="revisionLog283.xml"/><Relationship Id="rId2262" Type="http://schemas.openxmlformats.org/officeDocument/2006/relationships/revisionLog" Target="revisionLog304.xml"/><Relationship Id="rId2097" Type="http://schemas.openxmlformats.org/officeDocument/2006/relationships/revisionLog" Target="revisionLog139.xml"/><Relationship Id="rId2101" Type="http://schemas.openxmlformats.org/officeDocument/2006/relationships/revisionLog" Target="revisionLog14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9D7B6F1-3F26-4577-90D4-A47B81F166F8}" diskRevisions="1" revisionId="18472" version="684">
  <header guid="{C01523E2-82C4-444B-9875-8FFE2F69A56E}" dateTime="2015-12-18T17:47:52" maxSheetId="5" userName="Агибалова Виктория Валерьевна" r:id="rId1959" minRId="15111" maxRId="15113">
    <sheetIdMap count="4">
      <sheetId val="3"/>
      <sheetId val="2"/>
      <sheetId val="1"/>
      <sheetId val="4"/>
    </sheetIdMap>
  </header>
  <header guid="{C845F73B-73F9-41C6-A7C9-60B934F2EF24}" dateTime="2015-12-21T11:29:27" maxSheetId="5" userName="Трохименко Никита Викторович" r:id="rId1960" minRId="15114">
    <sheetIdMap count="4">
      <sheetId val="3"/>
      <sheetId val="2"/>
      <sheetId val="1"/>
      <sheetId val="4"/>
    </sheetIdMap>
  </header>
  <header guid="{4F8EF28D-5BD9-4AE6-AC0C-77C1B0657294}" dateTime="2015-12-21T11:45:29" maxSheetId="5" userName="Пятырова Ольга Викторовна" r:id="rId1961" minRId="15115" maxRId="15122">
    <sheetIdMap count="4">
      <sheetId val="3"/>
      <sheetId val="2"/>
      <sheetId val="1"/>
      <sheetId val="4"/>
    </sheetIdMap>
  </header>
  <header guid="{F9E2BAC0-56A4-45DE-9F05-097A0ED84E80}" dateTime="2015-12-21T14:08:11" maxSheetId="5" userName="Агибалова Виктория Валерьевна" r:id="rId1962" minRId="15123" maxRId="15124">
    <sheetIdMap count="4">
      <sheetId val="3"/>
      <sheetId val="2"/>
      <sheetId val="1"/>
      <sheetId val="4"/>
    </sheetIdMap>
  </header>
  <header guid="{2668E9C0-8934-4941-8BD5-CDD09822A71B}" dateTime="2015-12-21T16:55:04" maxSheetId="5" userName="Пятырова Ольга Викторовна" r:id="rId1963" minRId="15125" maxRId="15126">
    <sheetIdMap count="4">
      <sheetId val="3"/>
      <sheetId val="2"/>
      <sheetId val="1"/>
      <sheetId val="4"/>
    </sheetIdMap>
  </header>
  <header guid="{504BC28E-5948-486B-BC94-3DAD6171CE6C}" dateTime="2015-12-22T15:45:46" maxSheetId="5" userName="Шершова Ксения Александровна" r:id="rId1964" minRId="15127" maxRId="15136">
    <sheetIdMap count="4">
      <sheetId val="3"/>
      <sheetId val="2"/>
      <sheetId val="1"/>
      <sheetId val="4"/>
    </sheetIdMap>
  </header>
  <header guid="{AC421AB5-4BD4-43C1-8832-096C32E3D64E}" dateTime="2015-12-22T15:48:06" maxSheetId="5" userName="Шершова Ксения Александровна" r:id="rId1965">
    <sheetIdMap count="4">
      <sheetId val="3"/>
      <sheetId val="2"/>
      <sheetId val="1"/>
      <sheetId val="4"/>
    </sheetIdMap>
  </header>
  <header guid="{F5B19942-5135-4B91-9062-2CCC2DF6EC68}" dateTime="2015-12-22T15:51:09" maxSheetId="5" userName="Шершова Ксения Александровна" r:id="rId1966" minRId="15137" maxRId="15143">
    <sheetIdMap count="4">
      <sheetId val="3"/>
      <sheetId val="2"/>
      <sheetId val="1"/>
      <sheetId val="4"/>
    </sheetIdMap>
  </header>
  <header guid="{4785BF37-8756-433D-9163-7F7CC0F3FC16}" dateTime="2015-12-22T16:14:17" maxSheetId="5" userName="Пятырова Ольга Викторовна" r:id="rId1967" minRId="15144">
    <sheetIdMap count="4">
      <sheetId val="3"/>
      <sheetId val="2"/>
      <sheetId val="1"/>
      <sheetId val="4"/>
    </sheetIdMap>
  </header>
  <header guid="{77503E8E-B042-491D-9635-0752B925018D}" dateTime="2015-12-22T16:27:21" maxSheetId="5" userName="Шершова Ксения Александровна" r:id="rId1968" minRId="15145" maxRId="15158">
    <sheetIdMap count="4">
      <sheetId val="3"/>
      <sheetId val="2"/>
      <sheetId val="1"/>
      <sheetId val="4"/>
    </sheetIdMap>
  </header>
  <header guid="{44C7044D-5703-4125-BFFC-67A0A1171778}" dateTime="2015-12-22T16:29:05" maxSheetId="5" userName="Шершова Ксения Александровна" r:id="rId1969" minRId="15162" maxRId="15168">
    <sheetIdMap count="4">
      <sheetId val="3"/>
      <sheetId val="2"/>
      <sheetId val="1"/>
      <sheetId val="4"/>
    </sheetIdMap>
  </header>
  <header guid="{8940BEF4-5030-4771-A187-5631A60F80DF}" dateTime="2015-12-22T16:30:41" maxSheetId="5" userName="Шершова Ксения Александровна" r:id="rId1970" minRId="15169" maxRId="15175">
    <sheetIdMap count="4">
      <sheetId val="3"/>
      <sheetId val="2"/>
      <sheetId val="1"/>
      <sheetId val="4"/>
    </sheetIdMap>
  </header>
  <header guid="{7C43514D-779A-4BDF-B162-7BBD280A0891}" dateTime="2015-12-22T16:33:40" maxSheetId="5" userName="Шершова Ксения Александровна" r:id="rId1971" minRId="15176" maxRId="15182">
    <sheetIdMap count="4">
      <sheetId val="3"/>
      <sheetId val="2"/>
      <sheetId val="1"/>
      <sheetId val="4"/>
    </sheetIdMap>
  </header>
  <header guid="{B1EF09CB-64B8-422A-9F7C-A6A5E4E1B218}" dateTime="2015-12-23T09:07:30" maxSheetId="5" userName="Пятырова Ольга Викторовна" r:id="rId1972" minRId="15183" maxRId="15192">
    <sheetIdMap count="4">
      <sheetId val="3"/>
      <sheetId val="2"/>
      <sheetId val="1"/>
      <sheetId val="4"/>
    </sheetIdMap>
  </header>
  <header guid="{42DD74A7-10A8-4339-9E91-317D6531DF0E}" dateTime="2015-12-23T12:06:15" maxSheetId="5" userName="Шершова Ксения Александровна" r:id="rId1973" minRId="15193" maxRId="15199">
    <sheetIdMap count="4">
      <sheetId val="3"/>
      <sheetId val="2"/>
      <sheetId val="1"/>
      <sheetId val="4"/>
    </sheetIdMap>
  </header>
  <header guid="{5CA4A085-F84C-431E-80B5-2BEBFF655F82}" dateTime="2015-12-24T10:04:04" maxSheetId="5" userName="Пятырова Ольга Викторовна" r:id="rId1974" minRId="15203" maxRId="15210">
    <sheetIdMap count="4">
      <sheetId val="3"/>
      <sheetId val="2"/>
      <sheetId val="1"/>
      <sheetId val="4"/>
    </sheetIdMap>
  </header>
  <header guid="{0F98A508-0459-43D9-B948-29C912273917}" dateTime="2015-12-24T10:07:08" maxSheetId="5" userName="Пятырова Ольга Викторовна" r:id="rId1975" minRId="15211" maxRId="15216">
    <sheetIdMap count="4">
      <sheetId val="3"/>
      <sheetId val="2"/>
      <sheetId val="1"/>
      <sheetId val="4"/>
    </sheetIdMap>
  </header>
  <header guid="{7E2911B5-0739-451A-BB2E-57D4BA06587B}" dateTime="2015-12-25T09:35:02" maxSheetId="5" userName="Пятырова Ольга Викторовна" r:id="rId1976" minRId="15217" maxRId="15224">
    <sheetIdMap count="4">
      <sheetId val="3"/>
      <sheetId val="2"/>
      <sheetId val="1"/>
      <sheetId val="4"/>
    </sheetIdMap>
  </header>
  <header guid="{76466C09-6C85-46C4-B7F7-E7362C3E6A25}" dateTime="2015-12-25T09:51:03" maxSheetId="5" userName="Пятырова Ольга Викторовна" r:id="rId1977" minRId="15225" maxRId="15230">
    <sheetIdMap count="4">
      <sheetId val="3"/>
      <sheetId val="2"/>
      <sheetId val="1"/>
      <sheetId val="4"/>
    </sheetIdMap>
  </header>
  <header guid="{BED2B9F7-9EE2-42DA-A6E0-93ED7ED7FD7F}" dateTime="2015-12-25T15:10:09" maxSheetId="5" userName="Шершова Ксения Александровна" r:id="rId1978" minRId="15231" maxRId="15237">
    <sheetIdMap count="4">
      <sheetId val="3"/>
      <sheetId val="2"/>
      <sheetId val="1"/>
      <sheetId val="4"/>
    </sheetIdMap>
  </header>
  <header guid="{B346133E-524F-4A6C-BAD8-4C40D78F7A12}" dateTime="2015-12-25T15:16:34" maxSheetId="5" userName="Шершова Ксения Александровна" r:id="rId1979" minRId="15241" maxRId="15247">
    <sheetIdMap count="4">
      <sheetId val="3"/>
      <sheetId val="2"/>
      <sheetId val="1"/>
      <sheetId val="4"/>
    </sheetIdMap>
  </header>
  <header guid="{DF2023E8-CE7C-46A9-A200-27F116364680}" dateTime="2015-12-25T15:27:30" maxSheetId="5" userName="Шершова Ксения Александровна" r:id="rId1980" minRId="15248" maxRId="15254">
    <sheetIdMap count="4">
      <sheetId val="3"/>
      <sheetId val="2"/>
      <sheetId val="1"/>
      <sheetId val="4"/>
    </sheetIdMap>
  </header>
  <header guid="{564434AF-A569-4099-8260-61FE940E24CF}" dateTime="2015-12-28T09:24:38" maxSheetId="5" userName="Шершова Ксения Александровна" r:id="rId1981" minRId="15255" maxRId="15261">
    <sheetIdMap count="4">
      <sheetId val="3"/>
      <sheetId val="2"/>
      <sheetId val="1"/>
      <sheetId val="4"/>
    </sheetIdMap>
  </header>
  <header guid="{2A56E108-502F-410D-829B-B7976F9F45E2}" dateTime="2015-12-28T09:29:39" maxSheetId="5" userName="Пятырова Ольга Викторовна" r:id="rId1982" minRId="15262" maxRId="15265">
    <sheetIdMap count="4">
      <sheetId val="3"/>
      <sheetId val="2"/>
      <sheetId val="1"/>
      <sheetId val="4"/>
    </sheetIdMap>
  </header>
  <header guid="{29E42ADC-5764-400F-AD84-3A5E18F2A9E7}" dateTime="2015-12-28T09:46:32" maxSheetId="5" userName="Шершова Ксения Александровна" r:id="rId1983" minRId="15266" maxRId="15272">
    <sheetIdMap count="4">
      <sheetId val="3"/>
      <sheetId val="2"/>
      <sheetId val="1"/>
      <sheetId val="4"/>
    </sheetIdMap>
  </header>
  <header guid="{6A344E6E-6453-45D8-B264-66CF8971EA5B}" dateTime="2015-12-28T10:33:59" maxSheetId="5" userName="Шершова Ксения Александровна" r:id="rId1984" minRId="15276" maxRId="15282">
    <sheetIdMap count="4">
      <sheetId val="3"/>
      <sheetId val="2"/>
      <sheetId val="1"/>
      <sheetId val="4"/>
    </sheetIdMap>
  </header>
  <header guid="{D46D0F24-897A-44F8-862E-AF92C535BAB4}" dateTime="2015-12-28T11:45:12" maxSheetId="5" userName="Шершова Ксения Александровна" r:id="rId1985" minRId="15283" maxRId="15289">
    <sheetIdMap count="4">
      <sheetId val="3"/>
      <sheetId val="2"/>
      <sheetId val="1"/>
      <sheetId val="4"/>
    </sheetIdMap>
  </header>
  <header guid="{3D2114AB-194E-4C45-83DD-262ED0C9218B}" dateTime="2015-12-28T12:05:20" maxSheetId="5" userName="Шершова Ксения Александровна" r:id="rId1986" minRId="15290" maxRId="15296">
    <sheetIdMap count="4">
      <sheetId val="3"/>
      <sheetId val="2"/>
      <sheetId val="1"/>
      <sheetId val="4"/>
    </sheetIdMap>
  </header>
  <header guid="{F70BEF91-1255-4E72-BA7C-89DF626C8140}" dateTime="2015-12-28T16:18:36" maxSheetId="5" userName="Пятырова Ольга Викторовна" r:id="rId1987" minRId="15297" maxRId="15302">
    <sheetIdMap count="4">
      <sheetId val="3"/>
      <sheetId val="2"/>
      <sheetId val="1"/>
      <sheetId val="4"/>
    </sheetIdMap>
  </header>
  <header guid="{7F356999-EC0A-4EF0-9363-5CDA91E067DE}" dateTime="2015-12-28T16:30:08" maxSheetId="5" userName="Пятырова Ольга Викторовна" r:id="rId1988" minRId="15303" maxRId="15309">
    <sheetIdMap count="4">
      <sheetId val="3"/>
      <sheetId val="2"/>
      <sheetId val="1"/>
      <sheetId val="4"/>
    </sheetIdMap>
  </header>
  <header guid="{96787208-85F0-49C3-8584-0059BE02EF22}" dateTime="2015-12-28T16:47:18" maxSheetId="5" userName="Пятырова Ольга Викторовна" r:id="rId1989" minRId="15310" maxRId="15315">
    <sheetIdMap count="4">
      <sheetId val="3"/>
      <sheetId val="2"/>
      <sheetId val="1"/>
      <sheetId val="4"/>
    </sheetIdMap>
  </header>
  <header guid="{D7DAEE5B-08F6-42BB-8118-5A67CB414A4A}" dateTime="2015-12-28T16:56:37" maxSheetId="5" userName="Пятырова Ольга Викторовна" r:id="rId1990" minRId="15316" maxRId="15321">
    <sheetIdMap count="4">
      <sheetId val="3"/>
      <sheetId val="2"/>
      <sheetId val="1"/>
      <sheetId val="4"/>
    </sheetIdMap>
  </header>
  <header guid="{B3454B9D-45D6-4B72-B207-DE250977E70C}" dateTime="2015-12-28T16:58:19" maxSheetId="5" userName="Пятырова Ольга Викторовна" r:id="rId1991" minRId="15322" maxRId="15327">
    <sheetIdMap count="4">
      <sheetId val="3"/>
      <sheetId val="2"/>
      <sheetId val="1"/>
      <sheetId val="4"/>
    </sheetIdMap>
  </header>
  <header guid="{9D4BE4D3-2488-4A9C-9B92-65066B3AB815}" dateTime="2015-12-28T16:59:58" maxSheetId="5" userName="Пятырова Ольга Викторовна" r:id="rId1992" minRId="15328" maxRId="15333">
    <sheetIdMap count="4">
      <sheetId val="3"/>
      <sheetId val="2"/>
      <sheetId val="1"/>
      <sheetId val="4"/>
    </sheetIdMap>
  </header>
  <header guid="{DB888308-C9F0-4373-9E10-EDD0F89647EE}" dateTime="2015-12-28T17:02:12" maxSheetId="5" userName="Пятырова Ольга Викторовна" r:id="rId1993" minRId="15334" maxRId="15339">
    <sheetIdMap count="4">
      <sheetId val="3"/>
      <sheetId val="2"/>
      <sheetId val="1"/>
      <sheetId val="4"/>
    </sheetIdMap>
  </header>
  <header guid="{221345DC-CF1F-4302-BE06-E6CE4C603769}" dateTime="2015-12-28T17:09:30" maxSheetId="5" userName="Пятырова Ольга Викторовна" r:id="rId1994" minRId="15340" maxRId="15347">
    <sheetIdMap count="4">
      <sheetId val="3"/>
      <sheetId val="2"/>
      <sheetId val="1"/>
      <sheetId val="4"/>
    </sheetIdMap>
  </header>
  <header guid="{44D9800A-3B66-4A74-96C8-3F5E2E5494B0}" dateTime="2015-12-28T17:12:33" maxSheetId="5" userName="Пятырова Ольга Викторовна" r:id="rId1995" minRId="15348" maxRId="15355">
    <sheetIdMap count="4">
      <sheetId val="3"/>
      <sheetId val="2"/>
      <sheetId val="1"/>
      <sheetId val="4"/>
    </sheetIdMap>
  </header>
  <header guid="{8BF10580-D335-4344-B50D-E624A16B36A6}" dateTime="2015-12-29T09:54:34" maxSheetId="5" userName="Шершова Ксения Александровна" r:id="rId1996" minRId="15356" maxRId="15362">
    <sheetIdMap count="4">
      <sheetId val="3"/>
      <sheetId val="2"/>
      <sheetId val="1"/>
      <sheetId val="4"/>
    </sheetIdMap>
  </header>
  <header guid="{6C48538C-CB39-4909-AE5B-46A74474AA79}" dateTime="2015-12-29T12:56:15" maxSheetId="5" userName="Шершова Ксения Александровна" r:id="rId1997" minRId="15366" maxRId="15372">
    <sheetIdMap count="4">
      <sheetId val="3"/>
      <sheetId val="2"/>
      <sheetId val="1"/>
      <sheetId val="4"/>
    </sheetIdMap>
  </header>
  <header guid="{5BB65FCF-8841-42B0-BC87-C58BC6A806AB}" dateTime="2015-12-30T09:22:24" maxSheetId="5" userName="Пятырова Ольга Викторовна" r:id="rId1998" minRId="15373" maxRId="15380">
    <sheetIdMap count="4">
      <sheetId val="3"/>
      <sheetId val="2"/>
      <sheetId val="1"/>
      <sheetId val="4"/>
    </sheetIdMap>
  </header>
  <header guid="{3821E883-6DA4-4D2C-8DE0-0383E34D0343}" dateTime="2015-12-30T09:32:03" maxSheetId="5" userName="Шершова Ксения Александровна" r:id="rId1999">
    <sheetIdMap count="4">
      <sheetId val="3"/>
      <sheetId val="2"/>
      <sheetId val="1"/>
      <sheetId val="4"/>
    </sheetIdMap>
  </header>
  <header guid="{5E492BBE-7641-4A18-A7F1-EFAFB5C15807}" dateTime="2015-12-30T09:32:39" maxSheetId="5" userName="Пятырова Ольга Викторовна" r:id="rId2000" minRId="15387" maxRId="15392">
    <sheetIdMap count="4">
      <sheetId val="3"/>
      <sheetId val="2"/>
      <sheetId val="1"/>
      <sheetId val="4"/>
    </sheetIdMap>
  </header>
  <header guid="{98819B26-9713-4A7D-AC9F-B7F6D5BF39E4}" dateTime="2015-12-30T09:37:07" maxSheetId="5" userName="Шершова Ксения Александровна" r:id="rId2001" minRId="15393" maxRId="15398">
    <sheetIdMap count="4">
      <sheetId val="3"/>
      <sheetId val="2"/>
      <sheetId val="1"/>
      <sheetId val="4"/>
    </sheetIdMap>
  </header>
  <header guid="{69330D3C-410E-4E08-B8B4-A46AE397CC7A}" dateTime="2015-12-30T16:07:56" maxSheetId="5" userName="Пятырова Ольга Викторовна" r:id="rId2002" minRId="15399" maxRId="15406">
    <sheetIdMap count="4">
      <sheetId val="3"/>
      <sheetId val="2"/>
      <sheetId val="1"/>
      <sheetId val="4"/>
    </sheetIdMap>
  </header>
  <header guid="{257E28EC-9EC5-4D0D-885D-3F38376D6341}" dateTime="2015-12-30T16:09:20" maxSheetId="5" userName="Пятырова Ольга Викторовна" r:id="rId2003" minRId="15410" maxRId="15417">
    <sheetIdMap count="4">
      <sheetId val="3"/>
      <sheetId val="2"/>
      <sheetId val="1"/>
      <sheetId val="4"/>
    </sheetIdMap>
  </header>
  <header guid="{33482F33-E5CD-453B-A992-32B40491F384}" dateTime="2015-12-30T16:16:08" maxSheetId="5" userName="Пятырова Ольга Викторовна" r:id="rId2004" minRId="15421" maxRId="15428">
    <sheetIdMap count="4">
      <sheetId val="3"/>
      <sheetId val="2"/>
      <sheetId val="1"/>
      <sheetId val="4"/>
    </sheetIdMap>
  </header>
  <header guid="{3B2C046B-5442-46B6-8E01-9B1716F6F022}" dateTime="2015-12-30T16:26:30" maxSheetId="5" userName="Пятырова Ольга Викторовна" r:id="rId2005" minRId="15429" maxRId="15434">
    <sheetIdMap count="4">
      <sheetId val="3"/>
      <sheetId val="2"/>
      <sheetId val="1"/>
      <sheetId val="4"/>
    </sheetIdMap>
  </header>
  <header guid="{43D9B3DE-31B7-4060-B7E1-C2955E4B9816}" dateTime="2015-12-30T16:33:27" maxSheetId="5" userName="Пятырова Ольга Викторовна" r:id="rId2006" minRId="15435" maxRId="15440">
    <sheetIdMap count="4">
      <sheetId val="3"/>
      <sheetId val="2"/>
      <sheetId val="1"/>
      <sheetId val="4"/>
    </sheetIdMap>
  </header>
  <header guid="{2B33A11A-5C96-467E-9FA8-1B62EB57F942}" dateTime="2015-12-30T16:37:50" maxSheetId="5" userName="Пятырова Ольга Викторовна" r:id="rId2007" minRId="15441" maxRId="15446">
    <sheetIdMap count="4">
      <sheetId val="3"/>
      <sheetId val="2"/>
      <sheetId val="1"/>
      <sheetId val="4"/>
    </sheetIdMap>
  </header>
  <header guid="{AE6DF99F-F056-4FD1-B070-E1FA606B24AE}" dateTime="2015-12-30T16:39:21" maxSheetId="5" userName="Пятырова Ольга Викторовна" r:id="rId2008" minRId="15447" maxRId="15454">
    <sheetIdMap count="4">
      <sheetId val="3"/>
      <sheetId val="2"/>
      <sheetId val="1"/>
      <sheetId val="4"/>
    </sheetIdMap>
  </header>
  <header guid="{A3433620-799C-4E4B-A3B0-457044BF1538}" dateTime="2015-12-30T16:43:23" maxSheetId="5" userName="Пятырова Ольга Викторовна" r:id="rId2009" minRId="15455" maxRId="15462">
    <sheetIdMap count="4">
      <sheetId val="3"/>
      <sheetId val="2"/>
      <sheetId val="1"/>
      <sheetId val="4"/>
    </sheetIdMap>
  </header>
  <header guid="{10F0A883-D554-493A-A0D0-42E2628F9310}" dateTime="2015-12-30T16:44:54" maxSheetId="5" userName="Пятырова Ольга Викторовна" r:id="rId2010" minRId="15466" maxRId="15469">
    <sheetIdMap count="4">
      <sheetId val="3"/>
      <sheetId val="2"/>
      <sheetId val="1"/>
      <sheetId val="4"/>
    </sheetIdMap>
  </header>
  <header guid="{40E36E1A-AA18-40C1-A54A-8BF6839CC6CA}" dateTime="2016-01-06T13:39:29" maxSheetId="5" userName="Пятырова Ольга Викторовна" r:id="rId2011" minRId="15470" maxRId="15472">
    <sheetIdMap count="4">
      <sheetId val="3"/>
      <sheetId val="2"/>
      <sheetId val="1"/>
      <sheetId val="4"/>
    </sheetIdMap>
  </header>
  <header guid="{74D4DE01-B393-4700-AC22-ECB9AB8AE059}" dateTime="2016-01-06T13:41:46" maxSheetId="5" userName="Пятырова Ольга Викторовна" r:id="rId2012" minRId="15473" maxRId="15476">
    <sheetIdMap count="4">
      <sheetId val="3"/>
      <sheetId val="2"/>
      <sheetId val="1"/>
      <sheetId val="4"/>
    </sheetIdMap>
  </header>
  <header guid="{4BB6200D-1445-4B60-BB11-B8C558677F35}" dateTime="2016-01-06T14:13:28" maxSheetId="5" userName="Пятырова Ольга Викторовна" r:id="rId2013" minRId="15477" maxRId="15482">
    <sheetIdMap count="4">
      <sheetId val="3"/>
      <sheetId val="2"/>
      <sheetId val="1"/>
      <sheetId val="4"/>
    </sheetIdMap>
  </header>
  <header guid="{C1176381-6429-4F03-92CE-65B42439D5D1}" dateTime="2016-01-06T16:13:07" maxSheetId="5" userName="Пятырова Ольга Викторовна" r:id="rId2014" minRId="15483" maxRId="15487">
    <sheetIdMap count="4">
      <sheetId val="3"/>
      <sheetId val="2"/>
      <sheetId val="1"/>
      <sheetId val="4"/>
    </sheetIdMap>
  </header>
  <header guid="{36F180E8-5815-40CB-9580-1F8D47082C0B}" dateTime="2016-01-06T16:16:59" maxSheetId="5" userName="Пятырова Ольга Викторовна" r:id="rId2015" minRId="15488" maxRId="15493">
    <sheetIdMap count="4">
      <sheetId val="3"/>
      <sheetId val="2"/>
      <sheetId val="1"/>
      <sheetId val="4"/>
    </sheetIdMap>
  </header>
  <header guid="{A8F5DD0B-B3D6-4575-88DA-D2D2FCD91ED1}" dateTime="2016-01-06T16:19:37" maxSheetId="5" userName="Пятырова Ольга Викторовна" r:id="rId2016" minRId="15494">
    <sheetIdMap count="4">
      <sheetId val="3"/>
      <sheetId val="2"/>
      <sheetId val="1"/>
      <sheetId val="4"/>
    </sheetIdMap>
  </header>
  <header guid="{496FB8D4-F3D6-4E77-8573-D19176390E3E}" dateTime="2016-01-06T16:23:55" maxSheetId="5" userName="Пятырова Ольга Викторовна" r:id="rId2017" minRId="15495">
    <sheetIdMap count="4">
      <sheetId val="3"/>
      <sheetId val="2"/>
      <sheetId val="1"/>
      <sheetId val="4"/>
    </sheetIdMap>
  </header>
  <header guid="{720FADB5-59C8-44CB-A5F2-8B2A7E2B931F}" dateTime="2016-01-11T11:06:29" maxSheetId="5" userName="Пятырова Ольга Викторовна" r:id="rId2018" minRId="15496" maxRId="15501">
    <sheetIdMap count="4">
      <sheetId val="3"/>
      <sheetId val="2"/>
      <sheetId val="1"/>
      <sheetId val="4"/>
    </sheetIdMap>
  </header>
  <header guid="{F454B33F-3E32-448B-AA45-606CA853BE60}" dateTime="2016-01-11T11:16:09" maxSheetId="5" userName="Пятырова Ольга Викторовна" r:id="rId2019" minRId="15502" maxRId="15513">
    <sheetIdMap count="4">
      <sheetId val="3"/>
      <sheetId val="2"/>
      <sheetId val="1"/>
      <sheetId val="4"/>
    </sheetIdMap>
  </header>
  <header guid="{5CCE6C39-1389-4A0D-908B-59DC28BFE589}" dateTime="2016-01-11T11:17:38" maxSheetId="5" userName="Пятырова Ольга Викторовна" r:id="rId2020" minRId="15514" maxRId="15521">
    <sheetIdMap count="4">
      <sheetId val="3"/>
      <sheetId val="2"/>
      <sheetId val="1"/>
      <sheetId val="4"/>
    </sheetIdMap>
  </header>
  <header guid="{C6725A41-8767-46BE-A935-5E00607B94E0}" dateTime="2016-01-11T11:18:14" maxSheetId="5" userName="Пятырова Ольга Викторовна" r:id="rId2021" minRId="15522" maxRId="15523">
    <sheetIdMap count="4">
      <sheetId val="3"/>
      <sheetId val="2"/>
      <sheetId val="1"/>
      <sheetId val="4"/>
    </sheetIdMap>
  </header>
  <header guid="{9263ED87-664A-4A85-90FA-C625BB42C1EA}" dateTime="2016-01-11T11:19:09" maxSheetId="5" userName="Пятырова Ольга Викторовна" r:id="rId2022" minRId="15524" maxRId="15527">
    <sheetIdMap count="4">
      <sheetId val="3"/>
      <sheetId val="2"/>
      <sheetId val="1"/>
      <sheetId val="4"/>
    </sheetIdMap>
  </header>
  <header guid="{F4D5F912-9850-493D-9D2D-62F5808DB4F1}" dateTime="2016-01-11T11:24:17" maxSheetId="5" userName="Пятырова Ольга Викторовна" r:id="rId2023" minRId="15528" maxRId="15535">
    <sheetIdMap count="4">
      <sheetId val="3"/>
      <sheetId val="2"/>
      <sheetId val="1"/>
      <sheetId val="4"/>
    </sheetIdMap>
  </header>
  <header guid="{2723456A-57FB-43FD-8104-66367E1CBB88}" dateTime="2016-01-11T11:27:55" maxSheetId="5" userName="Пятырова Ольга Викторовна" r:id="rId2024" minRId="15536" maxRId="15541">
    <sheetIdMap count="4">
      <sheetId val="3"/>
      <sheetId val="2"/>
      <sheetId val="1"/>
      <sheetId val="4"/>
    </sheetIdMap>
  </header>
  <header guid="{7A814329-B92B-4A3C-A5AA-DD1AC219E79F}" dateTime="2016-01-11T11:29:26" maxSheetId="5" userName="Пятырова Ольга Викторовна" r:id="rId2025" minRId="15542" maxRId="15549">
    <sheetIdMap count="4">
      <sheetId val="3"/>
      <sheetId val="2"/>
      <sheetId val="1"/>
      <sheetId val="4"/>
    </sheetIdMap>
  </header>
  <header guid="{0A1D66F1-D287-4551-A029-FDEB0489E318}" dateTime="2016-01-11T11:39:01" maxSheetId="5" userName="Пятырова Ольга Викторовна" r:id="rId2026" minRId="15550" maxRId="15556">
    <sheetIdMap count="4">
      <sheetId val="3"/>
      <sheetId val="2"/>
      <sheetId val="1"/>
      <sheetId val="4"/>
    </sheetIdMap>
  </header>
  <header guid="{0571ED07-6757-48E5-AA6E-C6B19E46D30C}" dateTime="2016-01-11T11:41:35" maxSheetId="5" userName="Пятырова Ольга Викторовна" r:id="rId2027" minRId="15557" maxRId="15562">
    <sheetIdMap count="4">
      <sheetId val="3"/>
      <sheetId val="2"/>
      <sheetId val="1"/>
      <sheetId val="4"/>
    </sheetIdMap>
  </header>
  <header guid="{346D2732-F2F7-4BC2-B050-1CA17003CF43}" dateTime="2016-01-11T11:43:34" maxSheetId="5" userName="Пятырова Ольга Викторовна" r:id="rId2028" minRId="15563" maxRId="15568">
    <sheetIdMap count="4">
      <sheetId val="3"/>
      <sheetId val="2"/>
      <sheetId val="1"/>
      <sheetId val="4"/>
    </sheetIdMap>
  </header>
  <header guid="{FB2D46B3-EF0C-4433-9BBF-87DCCB45FF24}" dateTime="2016-01-11T11:49:38" maxSheetId="5" userName="Шершова Ксения Александровна" r:id="rId2029" minRId="15569" maxRId="15574">
    <sheetIdMap count="4">
      <sheetId val="3"/>
      <sheetId val="2"/>
      <sheetId val="1"/>
      <sheetId val="4"/>
    </sheetIdMap>
  </header>
  <header guid="{96B51FE4-1D9C-4118-81D3-1FB96C3EB2F5}" dateTime="2016-01-11T11:50:20" maxSheetId="5" userName="Пятырова Ольга Викторовна" r:id="rId2030" minRId="15575" maxRId="15582">
    <sheetIdMap count="4">
      <sheetId val="3"/>
      <sheetId val="2"/>
      <sheetId val="1"/>
      <sheetId val="4"/>
    </sheetIdMap>
  </header>
  <header guid="{69FFDC04-0309-44B5-BD87-26B0F615A62A}" dateTime="2016-01-11T11:52:01" maxSheetId="5" userName="Шершова Ксения Александровна" r:id="rId2031" minRId="15583" maxRId="15589">
    <sheetIdMap count="4">
      <sheetId val="3"/>
      <sheetId val="2"/>
      <sheetId val="1"/>
      <sheetId val="4"/>
    </sheetIdMap>
  </header>
  <header guid="{B0366739-FD19-48E9-8486-C351EDE29CCD}" dateTime="2016-01-11T11:53:56" maxSheetId="5" userName="Шершова Ксения Александровна" r:id="rId2032" minRId="15590" maxRId="15591">
    <sheetIdMap count="4">
      <sheetId val="3"/>
      <sheetId val="2"/>
      <sheetId val="1"/>
      <sheetId val="4"/>
    </sheetIdMap>
  </header>
  <header guid="{0D207311-E364-4228-B05D-CFF18B67176F}" dateTime="2016-01-11T11:57:32" maxSheetId="5" userName="Шершова Ксения Александровна" r:id="rId2033" minRId="15592" maxRId="15597">
    <sheetIdMap count="4">
      <sheetId val="3"/>
      <sheetId val="2"/>
      <sheetId val="1"/>
      <sheetId val="4"/>
    </sheetIdMap>
  </header>
  <header guid="{ED321317-5D7A-455B-B8E0-061D52744E92}" dateTime="2016-01-11T11:59:56" maxSheetId="5" userName="Пятырова Ольга Викторовна" r:id="rId2034">
    <sheetIdMap count="4">
      <sheetId val="3"/>
      <sheetId val="2"/>
      <sheetId val="1"/>
      <sheetId val="4"/>
    </sheetIdMap>
  </header>
  <header guid="{E73EE569-2D2A-4659-AE5C-D5B1F9B9E841}" dateTime="2016-01-11T12:00:26" maxSheetId="5" userName="Шершова Ксения Александровна" r:id="rId2035" minRId="15601" maxRId="15647">
    <sheetIdMap count="4">
      <sheetId val="4"/>
      <sheetId val="3"/>
      <sheetId val="2"/>
      <sheetId val="1"/>
    </sheetIdMap>
  </header>
  <header guid="{0ABD5B0F-C08C-4ADF-A259-EA676ECBFEB1}" dateTime="2016-01-11T12:02:56" maxSheetId="5" userName="Шершова Ксения Александровна" r:id="rId2036" minRId="15648" maxRId="15653">
    <sheetIdMap count="4">
      <sheetId val="4"/>
      <sheetId val="3"/>
      <sheetId val="2"/>
      <sheetId val="1"/>
    </sheetIdMap>
  </header>
  <header guid="{4E5B6868-5BB2-408F-A11D-A02C57DA1348}" dateTime="2016-01-11T17:02:34" maxSheetId="5" userName="Шершова Ксения Александровна" r:id="rId2037" minRId="15657" maxRId="15663">
    <sheetIdMap count="4">
      <sheetId val="4"/>
      <sheetId val="3"/>
      <sheetId val="2"/>
      <sheetId val="1"/>
    </sheetIdMap>
  </header>
  <header guid="{9C0D716C-003F-4AA5-AB05-4A6C0CC9F829}" dateTime="2016-01-12T08:57:44" maxSheetId="5" userName="Пятырова Ольга Викторовна" r:id="rId2038" minRId="15664" maxRId="15671">
    <sheetIdMap count="4">
      <sheetId val="4"/>
      <sheetId val="3"/>
      <sheetId val="2"/>
      <sheetId val="1"/>
    </sheetIdMap>
  </header>
  <header guid="{5A9B3308-8FBA-4B6C-953A-7E55BEE87CB7}" dateTime="2016-01-12T08:59:55" maxSheetId="5" userName="Пятырова Ольга Викторовна" r:id="rId2039" minRId="15675" maxRId="15682">
    <sheetIdMap count="4">
      <sheetId val="4"/>
      <sheetId val="3"/>
      <sheetId val="2"/>
      <sheetId val="1"/>
    </sheetIdMap>
  </header>
  <header guid="{D1EC7F75-001C-4D29-A1BA-0CDCE81B54B9}" dateTime="2016-01-12T09:01:35" maxSheetId="5" userName="Пятырова Ольга Викторовна" r:id="rId2040" minRId="15683" maxRId="15690">
    <sheetIdMap count="4">
      <sheetId val="4"/>
      <sheetId val="3"/>
      <sheetId val="2"/>
      <sheetId val="1"/>
    </sheetIdMap>
  </header>
  <header guid="{AAAA8F60-141F-461B-B58C-BC399F109160}" dateTime="2016-01-12T09:03:00" maxSheetId="5" userName="Пятырова Ольга Викторовна" r:id="rId2041" minRId="15691" maxRId="15698">
    <sheetIdMap count="4">
      <sheetId val="4"/>
      <sheetId val="3"/>
      <sheetId val="2"/>
      <sheetId val="1"/>
    </sheetIdMap>
  </header>
  <header guid="{22D9CACB-2125-4345-BE43-882AC44F0260}" dateTime="2016-01-12T09:04:49" maxSheetId="5" userName="Пятырова Ольга Викторовна" r:id="rId2042" minRId="15699" maxRId="15704">
    <sheetIdMap count="4">
      <sheetId val="4"/>
      <sheetId val="3"/>
      <sheetId val="2"/>
      <sheetId val="1"/>
    </sheetIdMap>
  </header>
  <header guid="{7E11CB44-4BF5-45D8-9F42-EEAE205F3987}" dateTime="2016-01-12T09:06:00" maxSheetId="5" userName="Пятырова Ольга Викторовна" r:id="rId2043" minRId="15705" maxRId="15712">
    <sheetIdMap count="4">
      <sheetId val="4"/>
      <sheetId val="3"/>
      <sheetId val="2"/>
      <sheetId val="1"/>
    </sheetIdMap>
  </header>
  <header guid="{EAEBE9AB-B1E6-46D1-8E11-40D2BC5076E3}" dateTime="2016-01-12T11:29:40" maxSheetId="6" userName="Шершова Ксения Александровна" r:id="rId2044" minRId="15713" maxRId="15756">
    <sheetIdMap count="5">
      <sheetId val="4"/>
      <sheetId val="3"/>
      <sheetId val="2"/>
      <sheetId val="1"/>
      <sheetId val="5"/>
    </sheetIdMap>
  </header>
  <header guid="{9A790A7E-CA39-4573-AF29-137D5486A4B4}" dateTime="2016-01-12T11:29:51" maxSheetId="6" userName="Шершова Ксения Александровна" r:id="rId2045">
    <sheetIdMap count="5">
      <sheetId val="4"/>
      <sheetId val="3"/>
      <sheetId val="2"/>
      <sheetId val="1"/>
      <sheetId val="5"/>
    </sheetIdMap>
  </header>
  <header guid="{9BB15979-0A45-478E-B272-B0586B13BFA6}" dateTime="2016-01-12T12:32:24" maxSheetId="6" userName="Шершова Ксения Александровна" r:id="rId2046" minRId="15763" maxRId="15770">
    <sheetIdMap count="5">
      <sheetId val="4"/>
      <sheetId val="3"/>
      <sheetId val="2"/>
      <sheetId val="1"/>
      <sheetId val="5"/>
    </sheetIdMap>
  </header>
  <header guid="{75086795-A282-4FBB-AA58-F75318774FEC}" dateTime="2016-01-12T12:33:01" maxSheetId="6" userName="Шершова Ксения Александровна" r:id="rId2047" minRId="15771" maxRId="15789">
    <sheetIdMap count="5">
      <sheetId val="4"/>
      <sheetId val="3"/>
      <sheetId val="2"/>
      <sheetId val="1"/>
      <sheetId val="5"/>
    </sheetIdMap>
  </header>
  <header guid="{7F5B9A03-928D-4C50-9280-33B82792A906}" dateTime="2016-01-12T12:38:59" maxSheetId="6" userName="Шершова Ксения Александровна" r:id="rId2048" minRId="15790" maxRId="15818">
    <sheetIdMap count="5">
      <sheetId val="4"/>
      <sheetId val="3"/>
      <sheetId val="2"/>
      <sheetId val="1"/>
      <sheetId val="5"/>
    </sheetIdMap>
  </header>
  <header guid="{8F9275AD-4A72-4E86-8C82-AB69EF14C4DF}" dateTime="2016-01-12T12:58:24" maxSheetId="6" userName="Шершова Ксения Александровна" r:id="rId2049" minRId="15819" maxRId="15844">
    <sheetIdMap count="5">
      <sheetId val="4"/>
      <sheetId val="3"/>
      <sheetId val="2"/>
      <sheetId val="1"/>
      <sheetId val="5"/>
    </sheetIdMap>
  </header>
  <header guid="{B9E59D2A-E5B2-4CA4-AA27-65571A4F3E12}" dateTime="2016-01-12T17:49:17" maxSheetId="6" userName="Шершова Ксения Александровна" r:id="rId2050" minRId="15845" maxRId="15946">
    <sheetIdMap count="5">
      <sheetId val="4"/>
      <sheetId val="3"/>
      <sheetId val="2"/>
      <sheetId val="1"/>
      <sheetId val="5"/>
    </sheetIdMap>
  </header>
  <header guid="{0C14D473-D80A-41F2-B97E-03B01C71721C}" dateTime="2016-01-13T09:29:02" maxSheetId="6" userName="Шершова Ксения Александровна" r:id="rId2051" minRId="15947">
    <sheetIdMap count="5">
      <sheetId val="4"/>
      <sheetId val="3"/>
      <sheetId val="2"/>
      <sheetId val="1"/>
      <sheetId val="5"/>
    </sheetIdMap>
  </header>
  <header guid="{97726E76-6BAD-42B1-81C0-68D795463F83}" dateTime="2016-01-14T17:02:25" maxSheetId="6" userName="Шершова Ксения Александровна" r:id="rId2052" minRId="15948" maxRId="15952">
    <sheetIdMap count="5">
      <sheetId val="4"/>
      <sheetId val="3"/>
      <sheetId val="2"/>
      <sheetId val="1"/>
      <sheetId val="5"/>
    </sheetIdMap>
  </header>
  <header guid="{1FFCAA47-7301-4AB4-B818-0ED38B09393A}" dateTime="2016-01-22T16:19:56" maxSheetId="6" userName="Шершова Ксения Александровна" r:id="rId2053" minRId="15953" maxRId="15958">
    <sheetIdMap count="5">
      <sheetId val="4"/>
      <sheetId val="3"/>
      <sheetId val="2"/>
      <sheetId val="1"/>
      <sheetId val="5"/>
    </sheetIdMap>
  </header>
  <header guid="{1D3835AD-D592-41EE-93E0-D68047A8D978}" dateTime="2016-01-22T16:23:17" maxSheetId="6" userName="Шершова Ксения Александровна" r:id="rId2054" minRId="15962" maxRId="15975">
    <sheetIdMap count="5">
      <sheetId val="4"/>
      <sheetId val="3"/>
      <sheetId val="2"/>
      <sheetId val="1"/>
      <sheetId val="5"/>
    </sheetIdMap>
  </header>
  <header guid="{32FF0918-4AA1-402D-BB73-78C155B90034}" dateTime="2016-01-25T12:58:40" maxSheetId="6" userName="Шершова Ксения Александровна" r:id="rId2055" minRId="15976" maxRId="15981">
    <sheetIdMap count="5">
      <sheetId val="4"/>
      <sheetId val="3"/>
      <sheetId val="2"/>
      <sheetId val="1"/>
      <sheetId val="5"/>
    </sheetIdMap>
  </header>
  <header guid="{E573173E-9478-4A8B-BC98-8089254EF6C9}" dateTime="2016-01-25T15:52:28" maxSheetId="6" userName="Шершова Ксения Александровна" r:id="rId2056" minRId="15982" maxRId="15988">
    <sheetIdMap count="5">
      <sheetId val="4"/>
      <sheetId val="3"/>
      <sheetId val="2"/>
      <sheetId val="1"/>
      <sheetId val="5"/>
    </sheetIdMap>
  </header>
  <header guid="{2F933C80-1C5C-46B1-BD4B-6E8462358791}" dateTime="2016-02-05T12:42:42" maxSheetId="6" userName="Шершова Ксения Александровна" r:id="rId2057" minRId="15992" maxRId="15997">
    <sheetIdMap count="5">
      <sheetId val="4"/>
      <sheetId val="3"/>
      <sheetId val="2"/>
      <sheetId val="1"/>
      <sheetId val="5"/>
    </sheetIdMap>
  </header>
  <header guid="{C643E37B-C452-4CB7-A1A5-BC89BB333305}" dateTime="2016-02-05T12:44:09" maxSheetId="6" userName="Шершова Ксения Александровна" r:id="rId2058" minRId="16001" maxRId="16006">
    <sheetIdMap count="5">
      <sheetId val="4"/>
      <sheetId val="3"/>
      <sheetId val="2"/>
      <sheetId val="1"/>
      <sheetId val="5"/>
    </sheetIdMap>
  </header>
  <header guid="{3CDF217D-0E52-4714-965F-F4A9B21AE863}" dateTime="2016-02-08T09:23:53" maxSheetId="6" userName="Пятырова Ольга Викторовна" r:id="rId2059" minRId="16007" maxRId="16012">
    <sheetIdMap count="5">
      <sheetId val="4"/>
      <sheetId val="3"/>
      <sheetId val="2"/>
      <sheetId val="1"/>
      <sheetId val="5"/>
    </sheetIdMap>
  </header>
  <header guid="{6362AE56-6DCF-4A05-BECA-B26B89338068}" dateTime="2016-02-08T14:14:37" maxSheetId="6" userName="Шершова Ксения Александровна" r:id="rId2060" minRId="16013" maxRId="16026">
    <sheetIdMap count="5">
      <sheetId val="4"/>
      <sheetId val="3"/>
      <sheetId val="2"/>
      <sheetId val="1"/>
      <sheetId val="5"/>
    </sheetIdMap>
  </header>
  <header guid="{213B48EF-B872-4C5D-99DD-B6F110443417}" dateTime="2016-02-15T09:42:14" maxSheetId="6" userName="Пятырова Ольга Викторовна" r:id="rId2061" minRId="16030" maxRId="16059">
    <sheetIdMap count="5">
      <sheetId val="4"/>
      <sheetId val="3"/>
      <sheetId val="2"/>
      <sheetId val="1"/>
      <sheetId val="5"/>
    </sheetIdMap>
  </header>
  <header guid="{F55F45BC-9C39-4A7B-B547-DADBE5632E74}" dateTime="2016-02-15T10:12:03" maxSheetId="6" userName="Пятырова Ольга Викторовна" r:id="rId2062" minRId="16060" maxRId="16071">
    <sheetIdMap count="5">
      <sheetId val="4"/>
      <sheetId val="3"/>
      <sheetId val="2"/>
      <sheetId val="1"/>
      <sheetId val="5"/>
    </sheetIdMap>
  </header>
  <header guid="{0D533FD1-9C11-4E0F-B419-936188DF18E4}" dateTime="2016-02-15T10:15:38" maxSheetId="6" userName="Пятырова Ольга Викторовна" r:id="rId2063" minRId="16072" maxRId="16078">
    <sheetIdMap count="5">
      <sheetId val="4"/>
      <sheetId val="3"/>
      <sheetId val="2"/>
      <sheetId val="1"/>
      <sheetId val="5"/>
    </sheetIdMap>
  </header>
  <header guid="{C3C60FFB-03FC-4CBF-9CED-24E0E1465FFB}" dateTime="2016-02-15T10:18:09" maxSheetId="6" userName="Пятырова Ольга Викторовна" r:id="rId2064" minRId="16079" maxRId="16084">
    <sheetIdMap count="5">
      <sheetId val="4"/>
      <sheetId val="3"/>
      <sheetId val="2"/>
      <sheetId val="1"/>
      <sheetId val="5"/>
    </sheetIdMap>
  </header>
  <header guid="{8AA76648-F40F-40EB-81BC-2A106547CCE9}" dateTime="2016-02-15T10:33:55" maxSheetId="6" userName="Пятырова Ольга Викторовна" r:id="rId2065" minRId="16085" maxRId="16096">
    <sheetIdMap count="5">
      <sheetId val="4"/>
      <sheetId val="3"/>
      <sheetId val="2"/>
      <sheetId val="1"/>
      <sheetId val="5"/>
    </sheetIdMap>
  </header>
  <header guid="{19C3D50F-4D7E-4E6F-9F70-2F5D9D3A2D7D}" dateTime="2016-02-15T10:41:03" maxSheetId="6" userName="Пятырова Ольга Викторовна" r:id="rId2066" minRId="16097" maxRId="16101">
    <sheetIdMap count="5">
      <sheetId val="4"/>
      <sheetId val="3"/>
      <sheetId val="2"/>
      <sheetId val="1"/>
      <sheetId val="5"/>
    </sheetIdMap>
  </header>
  <header guid="{2A07F195-CC14-4EAC-B74B-0ECA26DECDF8}" dateTime="2016-02-15T10:44:45" maxSheetId="6" userName="Шершова Ксения Александровна" r:id="rId2067" minRId="16102" maxRId="16108">
    <sheetIdMap count="5">
      <sheetId val="4"/>
      <sheetId val="3"/>
      <sheetId val="2"/>
      <sheetId val="1"/>
      <sheetId val="5"/>
    </sheetIdMap>
  </header>
  <header guid="{F52C36B9-C46D-46FD-B150-CE4150120F04}" dateTime="2016-02-15T11:14:51" maxSheetId="6" userName="Пятырова Ольга Викторовна" r:id="rId2068" minRId="16113" maxRId="16124">
    <sheetIdMap count="5">
      <sheetId val="4"/>
      <sheetId val="3"/>
      <sheetId val="2"/>
      <sheetId val="1"/>
      <sheetId val="5"/>
    </sheetIdMap>
  </header>
  <header guid="{66CD4020-E871-4368-B305-BD1AB91FE3F1}" dateTime="2016-02-15T12:26:24" maxSheetId="6" userName="Пятырова Ольга Викторовна" r:id="rId2069" minRId="16125" maxRId="16130">
    <sheetIdMap count="5">
      <sheetId val="4"/>
      <sheetId val="3"/>
      <sheetId val="2"/>
      <sheetId val="1"/>
      <sheetId val="5"/>
    </sheetIdMap>
  </header>
  <header guid="{242568D9-10A3-42BA-89E2-E2084C6F265B}" dateTime="2016-02-15T12:28:23" maxSheetId="6" userName="Пятырова Ольга Викторовна" r:id="rId2070" minRId="16131" maxRId="16136">
    <sheetIdMap count="5">
      <sheetId val="4"/>
      <sheetId val="3"/>
      <sheetId val="2"/>
      <sheetId val="1"/>
      <sheetId val="5"/>
    </sheetIdMap>
  </header>
  <header guid="{432DCBA2-581A-4970-8A46-25CAA1EAB6E9}" dateTime="2016-02-15T12:41:15" maxSheetId="6" userName="Пятырова Ольга Викторовна" r:id="rId2071" minRId="16137" maxRId="16148">
    <sheetIdMap count="5">
      <sheetId val="4"/>
      <sheetId val="3"/>
      <sheetId val="2"/>
      <sheetId val="1"/>
      <sheetId val="5"/>
    </sheetIdMap>
  </header>
  <header guid="{CA043899-0B4A-4D28-AF5C-10DE9BE55229}" dateTime="2016-02-15T12:44:01" maxSheetId="6" userName="Пятырова Ольга Викторовна" r:id="rId2072" minRId="16149" maxRId="16154">
    <sheetIdMap count="5">
      <sheetId val="4"/>
      <sheetId val="3"/>
      <sheetId val="2"/>
      <sheetId val="1"/>
      <sheetId val="5"/>
    </sheetIdMap>
  </header>
  <header guid="{ED60DE08-5486-4DBB-ACE7-C4D2C4B4EC41}" dateTime="2016-02-16T10:34:09" maxSheetId="6" userName="Шершова Ксения Александровна" r:id="rId2073" minRId="16155" maxRId="16161">
    <sheetIdMap count="5">
      <sheetId val="4"/>
      <sheetId val="3"/>
      <sheetId val="2"/>
      <sheetId val="1"/>
      <sheetId val="5"/>
    </sheetIdMap>
  </header>
  <header guid="{035A9977-070A-4B8C-B466-F050BE624DB6}" dateTime="2016-02-16T12:50:50" maxSheetId="6" userName="Шершова Ксения Александровна" r:id="rId2074" minRId="16162" maxRId="16167">
    <sheetIdMap count="5">
      <sheetId val="4"/>
      <sheetId val="3"/>
      <sheetId val="2"/>
      <sheetId val="1"/>
      <sheetId val="5"/>
    </sheetIdMap>
  </header>
  <header guid="{0DAA4229-CC1D-4994-BF35-3E57E013E609}" dateTime="2016-02-17T14:46:20" maxSheetId="6" userName="Шершова Ксения Александровна" r:id="rId2075" minRId="16168" maxRId="16174">
    <sheetIdMap count="5">
      <sheetId val="4"/>
      <sheetId val="3"/>
      <sheetId val="2"/>
      <sheetId val="1"/>
      <sheetId val="5"/>
    </sheetIdMap>
  </header>
  <header guid="{9470193E-FB5D-453B-A0AE-FB7F40785181}" dateTime="2016-02-18T12:35:39" maxSheetId="6" userName="Пятырова Ольга Викторовна" r:id="rId2076" minRId="16175" maxRId="16188">
    <sheetIdMap count="5">
      <sheetId val="4"/>
      <sheetId val="3"/>
      <sheetId val="2"/>
      <sheetId val="1"/>
      <sheetId val="5"/>
    </sheetIdMap>
  </header>
  <header guid="{D9D2AEE2-8A62-45C1-9D1C-333DDF8A0593}" dateTime="2016-02-18T12:39:42" maxSheetId="6" userName="Пятырова Ольга Викторовна" r:id="rId2077" minRId="16193" maxRId="16198">
    <sheetIdMap count="5">
      <sheetId val="4"/>
      <sheetId val="3"/>
      <sheetId val="2"/>
      <sheetId val="1"/>
      <sheetId val="5"/>
    </sheetIdMap>
  </header>
  <header guid="{03DC33D8-8808-44C7-BEA2-FB82F0C6E009}" dateTime="2016-02-19T11:39:32" maxSheetId="6" userName="Шершова Ксения Александровна" r:id="rId2078" minRId="16199" maxRId="16204">
    <sheetIdMap count="5">
      <sheetId val="4"/>
      <sheetId val="3"/>
      <sheetId val="2"/>
      <sheetId val="1"/>
      <sheetId val="5"/>
    </sheetIdMap>
  </header>
  <header guid="{3796F91A-C9AB-42CB-8B34-E0C3EBC924BC}" dateTime="2016-02-24T09:28:37" maxSheetId="6" userName="Пятырова Ольга Викторовна" r:id="rId2079" minRId="16205" maxRId="16208">
    <sheetIdMap count="5">
      <sheetId val="4"/>
      <sheetId val="3"/>
      <sheetId val="2"/>
      <sheetId val="1"/>
      <sheetId val="5"/>
    </sheetIdMap>
  </header>
  <header guid="{75D9B346-2A80-43F3-9E42-4DFA80167835}" dateTime="2016-02-24T16:48:54" maxSheetId="6" userName="Пятырова Ольга Викторовна" r:id="rId2080" minRId="16213" maxRId="16216">
    <sheetIdMap count="5">
      <sheetId val="4"/>
      <sheetId val="3"/>
      <sheetId val="2"/>
      <sheetId val="1"/>
      <sheetId val="5"/>
    </sheetIdMap>
  </header>
  <header guid="{FF609A9C-F7F8-453D-A98D-882510CF6E25}" dateTime="2016-02-26T10:10:46" maxSheetId="6" userName="Шершова Ксения Александровна" r:id="rId2081" minRId="16217" maxRId="16223">
    <sheetIdMap count="5">
      <sheetId val="4"/>
      <sheetId val="3"/>
      <sheetId val="2"/>
      <sheetId val="1"/>
      <sheetId val="5"/>
    </sheetIdMap>
  </header>
  <header guid="{651B03B4-5341-4AAC-A55A-1AC094D81708}" dateTime="2016-02-26T14:54:14" maxSheetId="6" userName="Шершова Ксения Александровна" r:id="rId2082">
    <sheetIdMap count="5">
      <sheetId val="4"/>
      <sheetId val="3"/>
      <sheetId val="2"/>
      <sheetId val="1"/>
      <sheetId val="5"/>
    </sheetIdMap>
  </header>
  <header guid="{280AC70D-D643-4CAF-B5B9-D1924AA60691}" dateTime="2016-02-26T14:55:57" maxSheetId="6" userName="Шершова Ксения Александровна" r:id="rId2083">
    <sheetIdMap count="5">
      <sheetId val="4"/>
      <sheetId val="3"/>
      <sheetId val="2"/>
      <sheetId val="1"/>
      <sheetId val="5"/>
    </sheetIdMap>
  </header>
  <header guid="{973F2167-FE37-4754-882D-50A89152661D}" dateTime="2016-02-26T15:07:21" maxSheetId="6" userName="Шершова Ксения Александровна" r:id="rId2084" minRId="16224" maxRId="16230">
    <sheetIdMap count="5">
      <sheetId val="4"/>
      <sheetId val="3"/>
      <sheetId val="2"/>
      <sheetId val="1"/>
      <sheetId val="5"/>
    </sheetIdMap>
  </header>
  <header guid="{D1378CF5-16FE-48CC-BA76-4441C7BD6D16}" dateTime="2016-02-26T18:00:36" maxSheetId="6" userName="Шершова Ксения Александровна" r:id="rId2085" minRId="16231" maxRId="16235">
    <sheetIdMap count="5">
      <sheetId val="4"/>
      <sheetId val="3"/>
      <sheetId val="2"/>
      <sheetId val="1"/>
      <sheetId val="5"/>
    </sheetIdMap>
  </header>
  <header guid="{D6651D24-D2FB-4E0F-A5B1-BB2FA319F54A}" dateTime="2016-02-29T10:33:38" maxSheetId="6" userName="Шершова Ксения Александровна" r:id="rId2086" minRId="16236" maxRId="16242">
    <sheetIdMap count="5">
      <sheetId val="4"/>
      <sheetId val="3"/>
      <sheetId val="2"/>
      <sheetId val="1"/>
      <sheetId val="5"/>
    </sheetIdMap>
  </header>
  <header guid="{6068A196-4179-49D7-9D02-63E5DF0A95C9}" dateTime="2016-02-29T15:57:27" maxSheetId="6" userName="Шершова Ксения Александровна" r:id="rId2087" minRId="16243" maxRId="16249">
    <sheetIdMap count="5">
      <sheetId val="4"/>
      <sheetId val="3"/>
      <sheetId val="2"/>
      <sheetId val="1"/>
      <sheetId val="5"/>
    </sheetIdMap>
  </header>
  <header guid="{8F48230B-B0C7-4ED2-AC86-FFF8D4158C49}" dateTime="2016-03-03T11:33:07" maxSheetId="6" userName="Пятырова Ольга Викторовна" r:id="rId2088" minRId="16250" maxRId="16276">
    <sheetIdMap count="5">
      <sheetId val="4"/>
      <sheetId val="3"/>
      <sheetId val="2"/>
      <sheetId val="1"/>
      <sheetId val="5"/>
    </sheetIdMap>
  </header>
  <header guid="{22B9CE47-395F-46B6-B391-664DD186EA2E}" dateTime="2016-03-03T11:39:22" maxSheetId="6" userName="Пятырова Ольга Викторовна" r:id="rId2089" minRId="16277" maxRId="16292">
    <sheetIdMap count="5">
      <sheetId val="4"/>
      <sheetId val="3"/>
      <sheetId val="2"/>
      <sheetId val="1"/>
      <sheetId val="5"/>
    </sheetIdMap>
  </header>
  <header guid="{688D9AD9-A717-45D2-911A-FBD1DDDF2B84}" dateTime="2016-03-03T11:41:57" maxSheetId="6" userName="Пятырова Ольга Викторовна" r:id="rId2090" minRId="16293" maxRId="16298">
    <sheetIdMap count="5">
      <sheetId val="4"/>
      <sheetId val="3"/>
      <sheetId val="2"/>
      <sheetId val="1"/>
      <sheetId val="5"/>
    </sheetIdMap>
  </header>
  <header guid="{B5BBB1E9-D797-4323-8295-1452F10F603A}" dateTime="2016-03-03T11:49:19" maxSheetId="6" userName="Пятырова Ольга Викторовна" r:id="rId2091" minRId="16299" maxRId="16305">
    <sheetIdMap count="5">
      <sheetId val="4"/>
      <sheetId val="3"/>
      <sheetId val="2"/>
      <sheetId val="1"/>
      <sheetId val="5"/>
    </sheetIdMap>
  </header>
  <header guid="{107DD608-7C7B-4106-8742-1B87899EAECD}" dateTime="2016-03-03T11:50:50" maxSheetId="6" userName="Пятырова Ольга Викторовна" r:id="rId2092" minRId="16306" maxRId="16311">
    <sheetIdMap count="5">
      <sheetId val="4"/>
      <sheetId val="3"/>
      <sheetId val="2"/>
      <sheetId val="1"/>
      <sheetId val="5"/>
    </sheetIdMap>
  </header>
  <header guid="{F0D658E7-27B3-440D-971F-3C4E7205388A}" dateTime="2016-03-03T11:58:53" maxSheetId="6" userName="Пятырова Ольга Викторовна" r:id="rId2093" minRId="16312" maxRId="16325">
    <sheetIdMap count="5">
      <sheetId val="4"/>
      <sheetId val="3"/>
      <sheetId val="2"/>
      <sheetId val="1"/>
      <sheetId val="5"/>
    </sheetIdMap>
  </header>
  <header guid="{9752092B-3A04-4120-88F2-0D69BDDA9D05}" dateTime="2016-03-03T12:03:35" maxSheetId="6" userName="Пятырова Ольга Викторовна" r:id="rId2094" minRId="16326" maxRId="16339">
    <sheetIdMap count="5">
      <sheetId val="4"/>
      <sheetId val="3"/>
      <sheetId val="2"/>
      <sheetId val="1"/>
      <sheetId val="5"/>
    </sheetIdMap>
  </header>
  <header guid="{886C3CD5-877B-46ED-9701-F1F8D7106124}" dateTime="2016-03-03T12:07:09" maxSheetId="6" userName="Пятырова Ольга Викторовна" r:id="rId2095" minRId="16340" maxRId="16345">
    <sheetIdMap count="5">
      <sheetId val="4"/>
      <sheetId val="3"/>
      <sheetId val="2"/>
      <sheetId val="1"/>
      <sheetId val="5"/>
    </sheetIdMap>
  </header>
  <header guid="{2BB50846-9DEB-4CD6-88CE-A028C0E6D047}" dateTime="2016-03-09T10:30:24" maxSheetId="6" userName="Шершова Ксения Александровна" r:id="rId2096" minRId="16346" maxRId="16353">
    <sheetIdMap count="5">
      <sheetId val="4"/>
      <sheetId val="3"/>
      <sheetId val="2"/>
      <sheetId val="1"/>
      <sheetId val="5"/>
    </sheetIdMap>
  </header>
  <header guid="{E0DA2420-A067-4ABF-9A7A-8E4E629F1304}" dateTime="2016-03-11T16:15:05" maxSheetId="6" userName="Пятырова Ольга Викторовна" r:id="rId2097" minRId="16354" maxRId="16367">
    <sheetIdMap count="5">
      <sheetId val="4"/>
      <sheetId val="3"/>
      <sheetId val="2"/>
      <sheetId val="1"/>
      <sheetId val="5"/>
    </sheetIdMap>
  </header>
  <header guid="{CCCA7DF1-CA17-4A4B-BC8D-90E850C1EBA2}" dateTime="2016-03-11T16:45:47" maxSheetId="6" userName="Пятырова Ольга Викторовна" r:id="rId2098" minRId="16372">
    <sheetIdMap count="5">
      <sheetId val="4"/>
      <sheetId val="3"/>
      <sheetId val="2"/>
      <sheetId val="1"/>
      <sheetId val="5"/>
    </sheetIdMap>
  </header>
  <header guid="{E3606059-F543-471B-A6A6-DFC3EF82E724}" dateTime="2016-03-14T10:19:33" maxSheetId="6" userName="Шершова Ксения Александровна" r:id="rId2099" minRId="16373" maxRId="16378">
    <sheetIdMap count="5">
      <sheetId val="4"/>
      <sheetId val="3"/>
      <sheetId val="2"/>
      <sheetId val="1"/>
      <sheetId val="5"/>
    </sheetIdMap>
  </header>
  <header guid="{C0BDBBF3-EFF7-47D9-BFA2-38EC4C4DB883}" dateTime="2016-03-15T09:29:58" maxSheetId="6" userName="Шершова Ксения Александровна" r:id="rId2100" minRId="16379" maxRId="16385">
    <sheetIdMap count="5">
      <sheetId val="4"/>
      <sheetId val="3"/>
      <sheetId val="2"/>
      <sheetId val="1"/>
      <sheetId val="5"/>
    </sheetIdMap>
  </header>
  <header guid="{23F8EA0C-F7DF-4B63-85B6-F55B0CB7A9A2}" dateTime="2016-03-15T09:33:25" maxSheetId="6" userName="Шершова Ксения Александровна" r:id="rId2101" minRId="16386" maxRId="16391">
    <sheetIdMap count="5">
      <sheetId val="4"/>
      <sheetId val="3"/>
      <sheetId val="2"/>
      <sheetId val="1"/>
      <sheetId val="5"/>
    </sheetIdMap>
  </header>
  <header guid="{E6FD0105-F4AD-474B-9FAF-40E3822D7036}" dateTime="2016-03-15T10:17:23" maxSheetId="6" userName="Пятырова Ольга Викторовна" r:id="rId2102" minRId="16392" maxRId="16395">
    <sheetIdMap count="5">
      <sheetId val="4"/>
      <sheetId val="3"/>
      <sheetId val="2"/>
      <sheetId val="1"/>
      <sheetId val="5"/>
    </sheetIdMap>
  </header>
  <header guid="{DD479053-13BF-4F0B-AEBF-65838AA6FA3E}" dateTime="2016-03-15T10:26:21" maxSheetId="6" userName="Пятырова Ольга Викторовна" r:id="rId2103" minRId="16400" maxRId="16405">
    <sheetIdMap count="5">
      <sheetId val="4"/>
      <sheetId val="3"/>
      <sheetId val="2"/>
      <sheetId val="1"/>
      <sheetId val="5"/>
    </sheetIdMap>
  </header>
  <header guid="{CA3DE8A9-AA96-4A16-B0C7-B01E6B09A973}" dateTime="2016-03-15T10:59:03" maxSheetId="6" userName="Шершова Ксения Александровна" r:id="rId2104" minRId="16410" maxRId="16416">
    <sheetIdMap count="5">
      <sheetId val="4"/>
      <sheetId val="3"/>
      <sheetId val="2"/>
      <sheetId val="1"/>
      <sheetId val="5"/>
    </sheetIdMap>
  </header>
  <header guid="{5296B286-C767-4C45-9770-240E46741539}" dateTime="2016-03-15T17:27:30" maxSheetId="6" userName="Пятырова Ольга Викторовна" r:id="rId2105" minRId="16421" maxRId="16438">
    <sheetIdMap count="5">
      <sheetId val="4"/>
      <sheetId val="3"/>
      <sheetId val="2"/>
      <sheetId val="1"/>
      <sheetId val="5"/>
    </sheetIdMap>
  </header>
  <header guid="{8024E258-A6A5-460D-BA44-770E48FA1D8E}" dateTime="2016-03-17T09:36:05" maxSheetId="6" userName="Шершова Ксения Александровна" r:id="rId2106" minRId="16443" maxRId="16448">
    <sheetIdMap count="5">
      <sheetId val="4"/>
      <sheetId val="3"/>
      <sheetId val="2"/>
      <sheetId val="1"/>
      <sheetId val="5"/>
    </sheetIdMap>
  </header>
  <header guid="{40F2167E-90DD-4D0D-B4F2-3017478EB338}" dateTime="2016-03-17T09:46:48" maxSheetId="6" userName="Пятырова Ольга Викторовна" r:id="rId2107" minRId="16449" maxRId="16458">
    <sheetIdMap count="5">
      <sheetId val="4"/>
      <sheetId val="3"/>
      <sheetId val="2"/>
      <sheetId val="1"/>
      <sheetId val="5"/>
    </sheetIdMap>
  </header>
  <header guid="{9A192F6D-ECC8-4ABB-AB75-02740FC02DE3}" dateTime="2016-03-17T11:52:06" maxSheetId="6" userName="Пятырова Ольга Викторовна" r:id="rId2108" minRId="16459" maxRId="16470">
    <sheetIdMap count="5">
      <sheetId val="4"/>
      <sheetId val="3"/>
      <sheetId val="2"/>
      <sheetId val="1"/>
      <sheetId val="5"/>
    </sheetIdMap>
  </header>
  <header guid="{20CC4BBC-56C1-4EEC-895C-DC45D47511B5}" dateTime="2016-03-17T11:53:11" maxSheetId="6" userName="Пятырова Ольга Викторовна" r:id="rId2109" minRId="16471">
    <sheetIdMap count="5">
      <sheetId val="4"/>
      <sheetId val="3"/>
      <sheetId val="2"/>
      <sheetId val="1"/>
      <sheetId val="5"/>
    </sheetIdMap>
  </header>
  <header guid="{358B0D38-8CBB-40B4-A5F2-8C319A9FA307}" dateTime="2016-03-17T11:56:19" maxSheetId="6" userName="Пятырова Ольга Викторовна" r:id="rId2110" minRId="16472" maxRId="16477">
    <sheetIdMap count="5">
      <sheetId val="4"/>
      <sheetId val="3"/>
      <sheetId val="2"/>
      <sheetId val="1"/>
      <sheetId val="5"/>
    </sheetIdMap>
  </header>
  <header guid="{F8987B08-5973-43D1-B9A4-84022499A789}" dateTime="2016-03-18T09:36:53" maxSheetId="6" userName="Пятырова Ольга Викторовна" r:id="rId2111" minRId="16478" maxRId="16483">
    <sheetIdMap count="5">
      <sheetId val="4"/>
      <sheetId val="3"/>
      <sheetId val="2"/>
      <sheetId val="1"/>
      <sheetId val="5"/>
    </sheetIdMap>
  </header>
  <header guid="{7A2B6BAC-D19C-4DA1-BE32-A37B33C1C407}" dateTime="2016-03-21T11:40:08" maxSheetId="6" userName="Пятырова Ольга Викторовна" r:id="rId2112" minRId="16484" maxRId="16503">
    <sheetIdMap count="5">
      <sheetId val="4"/>
      <sheetId val="3"/>
      <sheetId val="2"/>
      <sheetId val="1"/>
      <sheetId val="5"/>
    </sheetIdMap>
  </header>
  <header guid="{F8D8A122-8093-4133-8A00-67D22DE90B64}" dateTime="2016-03-21T11:55:07" maxSheetId="6" userName="Шершова Ксения Александровна" r:id="rId2113" minRId="16508" maxRId="16516">
    <sheetIdMap count="5">
      <sheetId val="4"/>
      <sheetId val="3"/>
      <sheetId val="2"/>
      <sheetId val="1"/>
      <sheetId val="5"/>
    </sheetIdMap>
  </header>
  <header guid="{ECEFAFA9-0589-4854-93C3-3033F0CDB96D}" dateTime="2016-03-21T11:58:42" maxSheetId="6" userName="Шершова Ксения Александровна" r:id="rId2114" minRId="16517" maxRId="16523">
    <sheetIdMap count="5">
      <sheetId val="4"/>
      <sheetId val="3"/>
      <sheetId val="2"/>
      <sheetId val="1"/>
      <sheetId val="5"/>
    </sheetIdMap>
  </header>
  <header guid="{E6011FBD-D68A-44AB-9343-612F1D79244E}" dateTime="2016-03-22T17:35:21" maxSheetId="6" userName="Пятырова Ольга Викторовна" r:id="rId2115" minRId="16524" maxRId="16533">
    <sheetIdMap count="5">
      <sheetId val="4"/>
      <sheetId val="3"/>
      <sheetId val="2"/>
      <sheetId val="1"/>
      <sheetId val="5"/>
    </sheetIdMap>
  </header>
  <header guid="{142B2418-9FC3-4093-8151-3853A6082829}" dateTime="2016-03-23T09:29:07" maxSheetId="6" userName="Пятырова Ольга Викторовна" r:id="rId2116" minRId="16538" maxRId="16542">
    <sheetIdMap count="5">
      <sheetId val="4"/>
      <sheetId val="3"/>
      <sheetId val="2"/>
      <sheetId val="1"/>
      <sheetId val="5"/>
    </sheetIdMap>
  </header>
  <header guid="{722810F6-8D34-4F2E-984D-14AFC4C00056}" dateTime="2016-03-23T09:30:40" maxSheetId="6" userName="Пятырова Ольга Викторовна" r:id="rId2117" minRId="16543" maxRId="16544">
    <sheetIdMap count="5">
      <sheetId val="4"/>
      <sheetId val="3"/>
      <sheetId val="2"/>
      <sheetId val="1"/>
      <sheetId val="5"/>
    </sheetIdMap>
  </header>
  <header guid="{EA040517-B9A5-4225-9AFB-BA7C279D37C0}" dateTime="2016-03-23T09:32:30" maxSheetId="6" userName="Пятырова Ольга Викторовна" r:id="rId2118" minRId="16545">
    <sheetIdMap count="5">
      <sheetId val="4"/>
      <sheetId val="3"/>
      <sheetId val="2"/>
      <sheetId val="1"/>
      <sheetId val="5"/>
    </sheetIdMap>
  </header>
  <header guid="{6836A8C0-634B-4FD9-A276-43E741FFF525}" dateTime="2016-03-23T12:14:01" maxSheetId="6" userName="Шершова Ксения Александровна" r:id="rId2119" minRId="16546">
    <sheetIdMap count="5">
      <sheetId val="4"/>
      <sheetId val="3"/>
      <sheetId val="2"/>
      <sheetId val="1"/>
      <sheetId val="5"/>
    </sheetIdMap>
  </header>
  <header guid="{7956F8DA-2399-438D-95A8-E289140AECA1}" dateTime="2016-03-25T12:17:09" maxSheetId="6" userName="Пятырова Ольга Викторовна" r:id="rId2120" minRId="16551" maxRId="16560">
    <sheetIdMap count="5">
      <sheetId val="4"/>
      <sheetId val="3"/>
      <sheetId val="2"/>
      <sheetId val="1"/>
      <sheetId val="5"/>
    </sheetIdMap>
  </header>
  <header guid="{151644C7-A626-4A15-ACB6-AD3115BF16CC}" dateTime="2016-03-25T12:20:31" maxSheetId="6" userName="Пятырова Ольга Викторовна" r:id="rId2121" minRId="16561" maxRId="16566">
    <sheetIdMap count="5">
      <sheetId val="4"/>
      <sheetId val="3"/>
      <sheetId val="2"/>
      <sheetId val="1"/>
      <sheetId val="5"/>
    </sheetIdMap>
  </header>
  <header guid="{0EB76005-5A91-4FCF-A6AE-67B45D0B84BD}" dateTime="2016-03-25T12:38:00" maxSheetId="6" userName="Пятырова Ольга Викторовна" r:id="rId2122" minRId="16567" maxRId="16578">
    <sheetIdMap count="5">
      <sheetId val="4"/>
      <sheetId val="3"/>
      <sheetId val="2"/>
      <sheetId val="1"/>
      <sheetId val="5"/>
    </sheetIdMap>
  </header>
  <header guid="{BB9FF11C-E288-4164-A01F-4112186F7B33}" dateTime="2016-03-25T12:43:44" maxSheetId="6" userName="Пятырова Ольга Викторовна" r:id="rId2123" minRId="16579" maxRId="16584">
    <sheetIdMap count="5">
      <sheetId val="4"/>
      <sheetId val="3"/>
      <sheetId val="2"/>
      <sheetId val="1"/>
      <sheetId val="5"/>
    </sheetIdMap>
  </header>
  <header guid="{4EDA19E9-C9BA-43F8-A0ED-A45E27BAC6E2}" dateTime="2016-03-25T12:58:17" maxSheetId="6" userName="Шершова Ксения Александровна" r:id="rId2124" minRId="16585" maxRId="16591">
    <sheetIdMap count="5">
      <sheetId val="4"/>
      <sheetId val="3"/>
      <sheetId val="2"/>
      <sheetId val="1"/>
      <sheetId val="5"/>
    </sheetIdMap>
  </header>
  <header guid="{DB08B4AB-BA8E-4251-A913-9F2CECFDAE5E}" dateTime="2016-03-25T14:07:44" maxSheetId="6" userName="Пятырова Ольга Викторовна" r:id="rId2125" minRId="16596" maxRId="16601">
    <sheetIdMap count="5">
      <sheetId val="4"/>
      <sheetId val="3"/>
      <sheetId val="2"/>
      <sheetId val="1"/>
      <sheetId val="5"/>
    </sheetIdMap>
  </header>
  <header guid="{A67444F9-B912-4B37-8D81-495748B8408A}" dateTime="2016-03-25T14:12:33" maxSheetId="6" userName="Пятырова Ольга Викторовна" r:id="rId2126" minRId="16602" maxRId="16606">
    <sheetIdMap count="5">
      <sheetId val="4"/>
      <sheetId val="3"/>
      <sheetId val="2"/>
      <sheetId val="1"/>
      <sheetId val="5"/>
    </sheetIdMap>
  </header>
  <header guid="{C3C9437E-679A-4EEA-A3B3-5477984945D1}" dateTime="2016-03-25T14:19:03" maxSheetId="6" userName="Пятырова Ольга Викторовна" r:id="rId2127" minRId="16607" maxRId="16618">
    <sheetIdMap count="5">
      <sheetId val="4"/>
      <sheetId val="3"/>
      <sheetId val="2"/>
      <sheetId val="1"/>
      <sheetId val="5"/>
    </sheetIdMap>
  </header>
  <header guid="{974D56BE-C7EA-4410-BC8B-17E4E85D0DD9}" dateTime="2016-03-25T14:21:33" maxSheetId="6" userName="Пятырова Ольга Викторовна" r:id="rId2128" minRId="16619" maxRId="16623">
    <sheetIdMap count="5">
      <sheetId val="4"/>
      <sheetId val="3"/>
      <sheetId val="2"/>
      <sheetId val="1"/>
      <sheetId val="5"/>
    </sheetIdMap>
  </header>
  <header guid="{A962736D-2D50-427A-9537-D0E17DAEB315}" dateTime="2016-03-25T14:30:04" maxSheetId="6" userName="Пятырова Ольга Викторовна" r:id="rId2129" minRId="16624" maxRId="16641">
    <sheetIdMap count="5">
      <sheetId val="4"/>
      <sheetId val="3"/>
      <sheetId val="2"/>
      <sheetId val="1"/>
      <sheetId val="5"/>
    </sheetIdMap>
  </header>
  <header guid="{68647C3A-7339-46BB-A15C-8F373420BC48}" dateTime="2016-03-25T14:40:49" maxSheetId="6" userName="Пятырова Ольга Викторовна" r:id="rId2130" minRId="16642" maxRId="16659">
    <sheetIdMap count="5">
      <sheetId val="4"/>
      <sheetId val="3"/>
      <sheetId val="2"/>
      <sheetId val="1"/>
      <sheetId val="5"/>
    </sheetIdMap>
  </header>
  <header guid="{00FF7F93-0D4E-4177-AABA-E0BFEE6E7F30}" dateTime="2016-03-29T11:58:47" maxSheetId="6" userName="Шершова Ксения Александровна" r:id="rId2131" minRId="16660" maxRId="16666">
    <sheetIdMap count="5">
      <sheetId val="4"/>
      <sheetId val="3"/>
      <sheetId val="2"/>
      <sheetId val="1"/>
      <sheetId val="5"/>
    </sheetIdMap>
  </header>
  <header guid="{8316F6AB-BF62-40F0-A6DD-CDFEA4E3C3D8}" dateTime="2016-03-29T12:25:57" maxSheetId="6" userName="Пятырова Ольга Викторовна" r:id="rId2132" minRId="16671" maxRId="16712">
    <sheetIdMap count="5">
      <sheetId val="4"/>
      <sheetId val="3"/>
      <sheetId val="2"/>
      <sheetId val="1"/>
      <sheetId val="5"/>
    </sheetIdMap>
  </header>
  <header guid="{499103D8-D2B9-4767-B5CF-36CAE77445E4}" dateTime="2016-03-29T12:32:12" maxSheetId="6" userName="Пятырова Ольга Викторовна" r:id="rId2133" minRId="16713" maxRId="16714">
    <sheetIdMap count="5">
      <sheetId val="4"/>
      <sheetId val="3"/>
      <sheetId val="2"/>
      <sheetId val="1"/>
      <sheetId val="5"/>
    </sheetIdMap>
  </header>
  <header guid="{2F509110-CF96-4E72-AA2D-36F2F071F4B1}" dateTime="2016-03-29T12:35:53" maxSheetId="6" userName="Пятырова Ольга Викторовна" r:id="rId2134" minRId="16715" maxRId="16720">
    <sheetIdMap count="5">
      <sheetId val="4"/>
      <sheetId val="3"/>
      <sheetId val="2"/>
      <sheetId val="1"/>
      <sheetId val="5"/>
    </sheetIdMap>
  </header>
  <header guid="{4E8F8615-FAE3-47F6-B822-6AB41D7674A7}" dateTime="2016-03-29T14:35:02" maxSheetId="6" userName="Пятырова Ольга Викторовна" r:id="rId2135" minRId="16721" maxRId="16726">
    <sheetIdMap count="5">
      <sheetId val="4"/>
      <sheetId val="3"/>
      <sheetId val="2"/>
      <sheetId val="1"/>
      <sheetId val="5"/>
    </sheetIdMap>
  </header>
  <header guid="{E2A6F51F-B0BF-4C3F-8455-AEB3DC0D3E86}" dateTime="2016-03-30T10:35:18" maxSheetId="6" userName="Пятырова Ольга Викторовна" r:id="rId2136" minRId="16727" maxRId="16741">
    <sheetIdMap count="5">
      <sheetId val="4"/>
      <sheetId val="3"/>
      <sheetId val="2"/>
      <sheetId val="1"/>
      <sheetId val="5"/>
    </sheetIdMap>
  </header>
  <header guid="{74EA1B1D-B609-4435-94D6-6655D139CA55}" dateTime="2016-03-30T11:22:55" maxSheetId="6" userName="Пятырова Ольга Викторовна" r:id="rId2137" minRId="16742" maxRId="16750">
    <sheetIdMap count="5">
      <sheetId val="4"/>
      <sheetId val="3"/>
      <sheetId val="2"/>
      <sheetId val="1"/>
      <sheetId val="5"/>
    </sheetIdMap>
  </header>
  <header guid="{AE02829C-E218-4F7B-A9AF-10B43AF315D9}" dateTime="2016-03-31T12:28:20" maxSheetId="6" userName="Пятырова Ольга Викторовна" r:id="rId2138" minRId="16751" maxRId="16758">
    <sheetIdMap count="5">
      <sheetId val="4"/>
      <sheetId val="3"/>
      <sheetId val="2"/>
      <sheetId val="1"/>
      <sheetId val="5"/>
    </sheetIdMap>
  </header>
  <header guid="{6298253B-9DC4-490E-88AD-E92DBF2DC726}" dateTime="2016-03-31T12:36:57" maxSheetId="6" userName="Пятырова Ольга Викторовна" r:id="rId2139" minRId="16759" maxRId="16764">
    <sheetIdMap count="5">
      <sheetId val="4"/>
      <sheetId val="3"/>
      <sheetId val="2"/>
      <sheetId val="1"/>
      <sheetId val="5"/>
    </sheetIdMap>
  </header>
  <header guid="{E72AB9A3-6055-408E-B9B4-611BFDC1CEC5}" dateTime="2016-04-01T09:30:15" maxSheetId="6" userName="Пятырова Ольга Викторовна" r:id="rId2140">
    <sheetIdMap count="5">
      <sheetId val="4"/>
      <sheetId val="3"/>
      <sheetId val="2"/>
      <sheetId val="1"/>
      <sheetId val="5"/>
    </sheetIdMap>
  </header>
  <header guid="{5C7A7FD6-B934-4D38-BC76-6EE76500465B}" dateTime="2016-04-01T09:32:29" maxSheetId="6" userName="Пятырова Ольга Викторовна" r:id="rId2141">
    <sheetIdMap count="5">
      <sheetId val="4"/>
      <sheetId val="3"/>
      <sheetId val="2"/>
      <sheetId val="1"/>
      <sheetId val="5"/>
    </sheetIdMap>
  </header>
  <header guid="{36CAD605-1E08-42E9-B478-48A6933B174C}" dateTime="2016-04-06T13:47:06" maxSheetId="6" userName="Шершова Ксения Александровна" r:id="rId2142" minRId="16773" maxRId="16779">
    <sheetIdMap count="5">
      <sheetId val="4"/>
      <sheetId val="3"/>
      <sheetId val="2"/>
      <sheetId val="1"/>
      <sheetId val="5"/>
    </sheetIdMap>
  </header>
  <header guid="{F877E3F1-A02A-476C-B68D-BB32F57A50EE}" dateTime="2016-04-12T10:49:25" maxSheetId="6" userName="Пятырова Ольга Викторовна" r:id="rId2143" minRId="16784" maxRId="16800">
    <sheetIdMap count="5">
      <sheetId val="4"/>
      <sheetId val="3"/>
      <sheetId val="2"/>
      <sheetId val="1"/>
      <sheetId val="5"/>
    </sheetIdMap>
  </header>
  <header guid="{0B75E1F9-DCD3-4033-B992-7B3C806ACA17}" dateTime="2016-04-12T10:53:05" maxSheetId="6" userName="Пятырова Ольга Викторовна" r:id="rId2144" minRId="16801" maxRId="16805">
    <sheetIdMap count="5">
      <sheetId val="4"/>
      <sheetId val="3"/>
      <sheetId val="2"/>
      <sheetId val="1"/>
      <sheetId val="5"/>
    </sheetIdMap>
  </header>
  <header guid="{17075561-59DA-4308-92CC-16205C253C02}" dateTime="2016-04-13T09:30:33" maxSheetId="6" userName="Шершова Ксения Александровна" r:id="rId2145" minRId="16810" maxRId="16814">
    <sheetIdMap count="5">
      <sheetId val="4"/>
      <sheetId val="3"/>
      <sheetId val="2"/>
      <sheetId val="1"/>
      <sheetId val="5"/>
    </sheetIdMap>
  </header>
  <header guid="{E21BC1AE-33FA-44AC-9EF1-96EE0B05A073}" dateTime="2016-04-13T10:44:48" maxSheetId="6" userName="Пятырова Ольга Викторовна" r:id="rId2146" minRId="16819" maxRId="16823">
    <sheetIdMap count="5">
      <sheetId val="4"/>
      <sheetId val="3"/>
      <sheetId val="2"/>
      <sheetId val="1"/>
      <sheetId val="5"/>
    </sheetIdMap>
  </header>
  <header guid="{5E84BE23-03E4-454A-B542-F9B8B2D23274}" dateTime="2016-04-14T12:24:40" maxSheetId="6" userName="Шершова Ксения Александровна" r:id="rId2147" minRId="16828" maxRId="16833">
    <sheetIdMap count="5">
      <sheetId val="4"/>
      <sheetId val="3"/>
      <sheetId val="2"/>
      <sheetId val="1"/>
      <sheetId val="5"/>
    </sheetIdMap>
  </header>
  <header guid="{E18BE0AB-9E53-404B-8645-9C43A8A05CD7}" dateTime="2016-04-14T12:29:24" maxSheetId="6" userName="Пятырова Ольга Викторовна" r:id="rId2148" minRId="16838" maxRId="16845">
    <sheetIdMap count="5">
      <sheetId val="4"/>
      <sheetId val="3"/>
      <sheetId val="2"/>
      <sheetId val="1"/>
      <sheetId val="5"/>
    </sheetIdMap>
  </header>
  <header guid="{75DFEC5D-88C4-446B-89FF-F5B8A7AFF043}" dateTime="2016-04-14T12:30:49" maxSheetId="6" userName="Пятырова Ольга Викторовна" r:id="rId2149" minRId="16850" maxRId="16851">
    <sheetIdMap count="5">
      <sheetId val="4"/>
      <sheetId val="3"/>
      <sheetId val="2"/>
      <sheetId val="1"/>
      <sheetId val="5"/>
    </sheetIdMap>
  </header>
  <header guid="{6B9C52DC-27AA-46EA-A022-4AC4DB595136}" dateTime="2016-04-14T15:03:32" maxSheetId="6" userName="Шершова Ксения Александровна" r:id="rId2150" minRId="16852" maxRId="16858">
    <sheetIdMap count="5">
      <sheetId val="4"/>
      <sheetId val="3"/>
      <sheetId val="2"/>
      <sheetId val="1"/>
      <sheetId val="5"/>
    </sheetIdMap>
  </header>
  <header guid="{00E0F33E-33B8-4E13-9286-601D205B8234}" dateTime="2016-04-15T12:17:38" maxSheetId="6" userName="Шершова Ксения Александровна" r:id="rId2151" minRId="16863" maxRId="16870">
    <sheetIdMap count="5">
      <sheetId val="4"/>
      <sheetId val="3"/>
      <sheetId val="2"/>
      <sheetId val="1"/>
      <sheetId val="5"/>
    </sheetIdMap>
  </header>
  <header guid="{B4859CDA-3ACD-478C-BD30-779C43429DD9}" dateTime="2016-04-18T10:34:04" maxSheetId="6" userName="Шершова Ксения Александровна" r:id="rId2152" minRId="16871" maxRId="16884">
    <sheetIdMap count="5">
      <sheetId val="4"/>
      <sheetId val="3"/>
      <sheetId val="2"/>
      <sheetId val="1"/>
      <sheetId val="5"/>
    </sheetIdMap>
  </header>
  <header guid="{52B9FF7A-807D-41F7-A51D-F849AF9B976F}" dateTime="2016-04-18T12:53:23" maxSheetId="6" userName="Пятырова Ольга Викторовна" r:id="rId2153" minRId="16885" maxRId="16892">
    <sheetIdMap count="5">
      <sheetId val="4"/>
      <sheetId val="3"/>
      <sheetId val="2"/>
      <sheetId val="1"/>
      <sheetId val="5"/>
    </sheetIdMap>
  </header>
  <header guid="{E0886E79-5581-425E-8237-EBDDF9A65D6C}" dateTime="2016-04-18T12:54:09" maxSheetId="6" userName="Пятырова Ольга Викторовна" r:id="rId2154" minRId="16897" maxRId="16900">
    <sheetIdMap count="5">
      <sheetId val="4"/>
      <sheetId val="3"/>
      <sheetId val="2"/>
      <sheetId val="1"/>
      <sheetId val="5"/>
    </sheetIdMap>
  </header>
  <header guid="{4B58649B-F235-4D54-8E76-F0399FAE765D}" dateTime="2016-04-19T12:20:30" maxSheetId="6" userName="Шершова Ксения Александровна" r:id="rId2155" minRId="16901" maxRId="16905">
    <sheetIdMap count="5">
      <sheetId val="4"/>
      <sheetId val="3"/>
      <sheetId val="2"/>
      <sheetId val="1"/>
      <sheetId val="5"/>
    </sheetIdMap>
  </header>
  <header guid="{3E5E2DE8-85F4-4804-BDB9-AFD091B73717}" dateTime="2016-04-19T15:57:57" maxSheetId="6" userName="Пятырова Ольга Викторовна" r:id="rId2156" minRId="16910" maxRId="16917">
    <sheetIdMap count="5">
      <sheetId val="4"/>
      <sheetId val="3"/>
      <sheetId val="2"/>
      <sheetId val="1"/>
      <sheetId val="5"/>
    </sheetIdMap>
  </header>
  <header guid="{145D9128-5299-414A-BD07-3C2AD1BA8796}" dateTime="2016-04-19T16:08:14" maxSheetId="6" userName="Пятырова Ольга Викторовна" r:id="rId2157" minRId="16922" maxRId="16935">
    <sheetIdMap count="5">
      <sheetId val="4"/>
      <sheetId val="3"/>
      <sheetId val="2"/>
      <sheetId val="1"/>
      <sheetId val="5"/>
    </sheetIdMap>
  </header>
  <header guid="{AC603A33-D969-4FF5-9D67-75CA943B3692}" dateTime="2016-04-19T16:14:38" maxSheetId="6" userName="Пятырова Ольга Викторовна" r:id="rId2158" minRId="16936" maxRId="16941">
    <sheetIdMap count="5">
      <sheetId val="4"/>
      <sheetId val="3"/>
      <sheetId val="2"/>
      <sheetId val="1"/>
      <sheetId val="5"/>
    </sheetIdMap>
  </header>
  <header guid="{18889482-7AC0-489F-9B3D-D9C625329E0D}" dateTime="2016-04-19T16:19:13" maxSheetId="6" userName="Пятырова Ольга Викторовна" r:id="rId2159">
    <sheetIdMap count="5">
      <sheetId val="4"/>
      <sheetId val="3"/>
      <sheetId val="2"/>
      <sheetId val="1"/>
      <sheetId val="5"/>
    </sheetIdMap>
  </header>
  <header guid="{A47F8977-9331-4BE7-AFF9-D6DDD9FD99BB}" dateTime="2016-04-19T17:26:53" maxSheetId="6" userName="Шершова Ксения Александровна" r:id="rId2160" minRId="16946" maxRId="16951">
    <sheetIdMap count="5">
      <sheetId val="4"/>
      <sheetId val="3"/>
      <sheetId val="2"/>
      <sheetId val="1"/>
      <sheetId val="5"/>
    </sheetIdMap>
  </header>
  <header guid="{6ECC8BDB-570A-48C8-9BB6-0505107D5BD6}" dateTime="2016-04-22T14:45:45" maxSheetId="6" userName="Шершова Ксения Александровна" r:id="rId2161" minRId="16956" maxRId="16961">
    <sheetIdMap count="5">
      <sheetId val="4"/>
      <sheetId val="3"/>
      <sheetId val="2"/>
      <sheetId val="1"/>
      <sheetId val="5"/>
    </sheetIdMap>
  </header>
  <header guid="{12BE5841-7BBD-4350-9395-6C1A359509AE}" dateTime="2016-04-22T16:58:46" maxSheetId="6" userName="Шершова Ксения Александровна" r:id="rId2162" minRId="16962" maxRId="16964">
    <sheetIdMap count="5">
      <sheetId val="4"/>
      <sheetId val="3"/>
      <sheetId val="2"/>
      <sheetId val="1"/>
      <sheetId val="5"/>
    </sheetIdMap>
  </header>
  <header guid="{8BA459E8-C826-4734-9C18-0DA8C0FFBB37}" dateTime="2016-04-25T10:12:32" maxSheetId="6" userName="Пятырова Ольга Викторовна" r:id="rId2163" minRId="16965" maxRId="16970">
    <sheetIdMap count="5">
      <sheetId val="4"/>
      <sheetId val="3"/>
      <sheetId val="2"/>
      <sheetId val="1"/>
      <sheetId val="5"/>
    </sheetIdMap>
  </header>
  <header guid="{21096998-B79C-461A-B0ED-49308343E34D}" dateTime="2016-04-25T10:14:35" maxSheetId="6" userName="Пятырова Ольга Викторовна" r:id="rId2164" minRId="16975" maxRId="16980">
    <sheetIdMap count="5">
      <sheetId val="4"/>
      <sheetId val="3"/>
      <sheetId val="2"/>
      <sheetId val="1"/>
      <sheetId val="5"/>
    </sheetIdMap>
  </header>
  <header guid="{668D0781-C25B-47F8-83AE-96E0358D532C}" dateTime="2016-04-25T10:26:41" maxSheetId="6" userName="Пятырова Ольга Викторовна" r:id="rId2165" minRId="16981" maxRId="16986">
    <sheetIdMap count="5">
      <sheetId val="4"/>
      <sheetId val="3"/>
      <sheetId val="2"/>
      <sheetId val="1"/>
      <sheetId val="5"/>
    </sheetIdMap>
  </header>
  <header guid="{BCFE2F73-3BE9-4CF6-9F0C-6EAB2311ED85}" dateTime="2016-04-25T11:28:31" maxSheetId="6" userName="Пятырова Ольга Викторовна" r:id="rId2166" minRId="16987" maxRId="16992">
    <sheetIdMap count="5">
      <sheetId val="4"/>
      <sheetId val="3"/>
      <sheetId val="2"/>
      <sheetId val="1"/>
      <sheetId val="5"/>
    </sheetIdMap>
  </header>
  <header guid="{7BBDF423-932F-4EA1-AD64-2A15821B717C}" dateTime="2016-04-25T11:30:51" maxSheetId="6" userName="Пятырова Ольга Викторовна" r:id="rId2167" minRId="16993" maxRId="16998">
    <sheetIdMap count="5">
      <sheetId val="4"/>
      <sheetId val="3"/>
      <sheetId val="2"/>
      <sheetId val="1"/>
      <sheetId val="5"/>
    </sheetIdMap>
  </header>
  <header guid="{BDCA0477-B15C-4805-A5CD-1964464E1820}" dateTime="2016-04-25T11:32:55" maxSheetId="6" userName="Пятырова Ольга Викторовна" r:id="rId2168" minRId="16999" maxRId="17004">
    <sheetIdMap count="5">
      <sheetId val="4"/>
      <sheetId val="3"/>
      <sheetId val="2"/>
      <sheetId val="1"/>
      <sheetId val="5"/>
    </sheetIdMap>
  </header>
  <header guid="{A8D1898E-42A3-4CE0-A782-3A62874B9B7D}" dateTime="2016-04-25T11:34:52" maxSheetId="6" userName="Пятырова Ольга Викторовна" r:id="rId2169" minRId="17005" maxRId="17010">
    <sheetIdMap count="5">
      <sheetId val="4"/>
      <sheetId val="3"/>
      <sheetId val="2"/>
      <sheetId val="1"/>
      <sheetId val="5"/>
    </sheetIdMap>
  </header>
  <header guid="{AFAA2F39-6A2F-4B0F-9815-D95DBA5229D0}" dateTime="2016-04-25T11:37:16" maxSheetId="6" userName="Пятырова Ольга Викторовна" r:id="rId2170" minRId="17011" maxRId="17016">
    <sheetIdMap count="5">
      <sheetId val="4"/>
      <sheetId val="3"/>
      <sheetId val="2"/>
      <sheetId val="1"/>
      <sheetId val="5"/>
    </sheetIdMap>
  </header>
  <header guid="{EB60013D-3BC8-47E6-B53F-15D22DF45C2D}" dateTime="2016-04-25T12:10:28" maxSheetId="6" userName="Шершова Ксения Александровна" r:id="rId2171" minRId="17017" maxRId="17023">
    <sheetIdMap count="5">
      <sheetId val="4"/>
      <sheetId val="3"/>
      <sheetId val="2"/>
      <sheetId val="1"/>
      <sheetId val="5"/>
    </sheetIdMap>
  </header>
  <header guid="{707DFAF7-71A1-4E87-B177-503E1B22ADF4}" dateTime="2016-04-25T15:51:41" maxSheetId="6" userName="Пятырова Ольга Викторовна" r:id="rId2172" minRId="17028" maxRId="17039">
    <sheetIdMap count="5">
      <sheetId val="4"/>
      <sheetId val="3"/>
      <sheetId val="2"/>
      <sheetId val="1"/>
      <sheetId val="5"/>
    </sheetIdMap>
  </header>
  <header guid="{56D7D35A-FA96-4379-975A-15C55040B6FB}" dateTime="2016-04-25T16:01:47" maxSheetId="6" userName="Пятырова Ольга Викторовна" r:id="rId2173" minRId="17044" maxRId="17055">
    <sheetIdMap count="5">
      <sheetId val="4"/>
      <sheetId val="3"/>
      <sheetId val="2"/>
      <sheetId val="1"/>
      <sheetId val="5"/>
    </sheetIdMap>
  </header>
  <header guid="{EA8C6C3B-B27D-43A3-AB27-9CD3D5816466}" dateTime="2016-04-25T16:03:39" maxSheetId="6" userName="Пятырова Ольга Викторовна" r:id="rId2174" minRId="17056" maxRId="17058">
    <sheetIdMap count="5">
      <sheetId val="4"/>
      <sheetId val="3"/>
      <sheetId val="2"/>
      <sheetId val="1"/>
      <sheetId val="5"/>
    </sheetIdMap>
  </header>
  <header guid="{C1B82027-A1CC-4284-8535-85A111FC0128}" dateTime="2016-04-25T16:07:48" maxSheetId="6" userName="Пятырова Ольга Викторовна" r:id="rId2175" minRId="17059" maxRId="17064">
    <sheetIdMap count="5">
      <sheetId val="4"/>
      <sheetId val="3"/>
      <sheetId val="2"/>
      <sheetId val="1"/>
      <sheetId val="5"/>
    </sheetIdMap>
  </header>
  <header guid="{A8A32A26-A27E-415B-B9E5-A0B135D8BE25}" dateTime="2016-04-28T09:48:31" maxSheetId="6" userName="Пятырова Ольга Викторовна" r:id="rId2176" minRId="17065" maxRId="17070">
    <sheetIdMap count="5">
      <sheetId val="4"/>
      <sheetId val="3"/>
      <sheetId val="2"/>
      <sheetId val="1"/>
      <sheetId val="5"/>
    </sheetIdMap>
  </header>
  <header guid="{33453DF5-955A-4CB3-880A-2E0BEBD99E85}" dateTime="2016-04-28T09:54:06" maxSheetId="6" userName="Пятырова Ольга Викторовна" r:id="rId2177" minRId="17075" maxRId="17091">
    <sheetIdMap count="5">
      <sheetId val="4"/>
      <sheetId val="3"/>
      <sheetId val="2"/>
      <sheetId val="1"/>
      <sheetId val="5"/>
    </sheetIdMap>
  </header>
  <header guid="{9CED1356-1FBE-4CFF-9C6E-0FC48BC2062C}" dateTime="2016-04-28T10:01:32" maxSheetId="6" userName="Пятырова Ольга Викторовна" r:id="rId2178" minRId="17092" maxRId="17097">
    <sheetIdMap count="5">
      <sheetId val="4"/>
      <sheetId val="3"/>
      <sheetId val="2"/>
      <sheetId val="1"/>
      <sheetId val="5"/>
    </sheetIdMap>
  </header>
  <header guid="{F1757412-C487-4D24-BD72-50D156A92DC2}" dateTime="2016-05-05T15:04:18" maxSheetId="6" userName="Пятырова Ольга Викторовна" r:id="rId2179" minRId="17098" maxRId="17113">
    <sheetIdMap count="5">
      <sheetId val="4"/>
      <sheetId val="3"/>
      <sheetId val="2"/>
      <sheetId val="1"/>
      <sheetId val="5"/>
    </sheetIdMap>
  </header>
  <header guid="{2C600D42-835B-4B35-849D-A2C564232B24}" dateTime="2016-05-05T15:05:34" maxSheetId="6" userName="Пятырова Ольга Викторовна" r:id="rId2180" minRId="17118" maxRId="17123">
    <sheetIdMap count="5">
      <sheetId val="4"/>
      <sheetId val="3"/>
      <sheetId val="2"/>
      <sheetId val="1"/>
      <sheetId val="5"/>
    </sheetIdMap>
  </header>
  <header guid="{FC45CDA1-E503-4E1E-8989-AC2A7BD5F287}" dateTime="2016-05-06T12:09:47" maxSheetId="6" userName="Пятырова Ольга Викторовна" r:id="rId2181" minRId="17124" maxRId="17131">
    <sheetIdMap count="5">
      <sheetId val="4"/>
      <sheetId val="3"/>
      <sheetId val="2"/>
      <sheetId val="1"/>
      <sheetId val="5"/>
    </sheetIdMap>
  </header>
  <header guid="{30810587-4939-4223-9C81-A11C179EC0C6}" dateTime="2016-05-06T12:13:22" maxSheetId="6" userName="Пятырова Ольга Викторовна" r:id="rId2182" minRId="17136" maxRId="17141">
    <sheetIdMap count="5">
      <sheetId val="4"/>
      <sheetId val="3"/>
      <sheetId val="2"/>
      <sheetId val="1"/>
      <sheetId val="5"/>
    </sheetIdMap>
  </header>
  <header guid="{DB0A379C-F135-4428-A9FB-8742875D147C}" dateTime="2016-05-06T12:21:54" maxSheetId="6" userName="Пятырова Ольга Викторовна" r:id="rId2183" minRId="17142" maxRId="17149">
    <sheetIdMap count="5">
      <sheetId val="4"/>
      <sheetId val="3"/>
      <sheetId val="2"/>
      <sheetId val="1"/>
      <sheetId val="5"/>
    </sheetIdMap>
  </header>
  <header guid="{82C51833-844D-4CC5-9695-45709D579BEC}" dateTime="2016-05-06T12:22:18" maxSheetId="6" userName="Пятырова Ольга Викторовна" r:id="rId2184">
    <sheetIdMap count="5">
      <sheetId val="4"/>
      <sheetId val="3"/>
      <sheetId val="2"/>
      <sheetId val="1"/>
      <sheetId val="5"/>
    </sheetIdMap>
  </header>
  <header guid="{6E4E664C-0C54-4288-9ADB-1C3973EECA56}" dateTime="2016-05-10T12:45:57" maxSheetId="6" userName="Пятырова Ольга Викторовна" r:id="rId2185" minRId="17154" maxRId="17160">
    <sheetIdMap count="5">
      <sheetId val="4"/>
      <sheetId val="3"/>
      <sheetId val="2"/>
      <sheetId val="1"/>
      <sheetId val="5"/>
    </sheetIdMap>
  </header>
  <header guid="{3AA80E2E-A59A-410F-A615-F48864FF33D2}" dateTime="2016-05-11T11:19:47" maxSheetId="6" userName="Пятырова Ольга Викторовна" r:id="rId2186" minRId="17165" maxRId="17172">
    <sheetIdMap count="5">
      <sheetId val="4"/>
      <sheetId val="3"/>
      <sheetId val="2"/>
      <sheetId val="1"/>
      <sheetId val="5"/>
    </sheetIdMap>
  </header>
  <header guid="{073F0B33-F15E-40CE-9141-962B85F1744C}" dateTime="2016-05-11T11:30:22" maxSheetId="6" userName="Пятырова Ольга Викторовна" r:id="rId2187" minRId="17177" maxRId="17192">
    <sheetIdMap count="5">
      <sheetId val="4"/>
      <sheetId val="3"/>
      <sheetId val="2"/>
      <sheetId val="1"/>
      <sheetId val="5"/>
    </sheetIdMap>
  </header>
  <header guid="{9B2AB363-1014-4235-8DC8-240D5D0196EE}" dateTime="2016-05-11T11:44:07" maxSheetId="6" userName="Шершова Ксения Александровна" r:id="rId2188" minRId="17193" maxRId="17198">
    <sheetIdMap count="5">
      <sheetId val="4"/>
      <sheetId val="3"/>
      <sheetId val="2"/>
      <sheetId val="1"/>
      <sheetId val="5"/>
    </sheetIdMap>
  </header>
  <header guid="{E0CE242F-3D6D-4EE0-B7B8-49C215A1BDB9}" dateTime="2016-05-12T11:28:35" maxSheetId="6" userName="Шершова Ксения Александровна" r:id="rId2189" minRId="17203" maxRId="17208">
    <sheetIdMap count="5">
      <sheetId val="4"/>
      <sheetId val="3"/>
      <sheetId val="2"/>
      <sheetId val="1"/>
      <sheetId val="5"/>
    </sheetIdMap>
  </header>
  <header guid="{363CCE67-1E3E-41BC-B9FC-525FED411EB9}" dateTime="2016-05-12T17:34:34" maxSheetId="6" userName="Шершова Ксения Александровна" r:id="rId2190" minRId="17209" maxRId="17215">
    <sheetIdMap count="5">
      <sheetId val="4"/>
      <sheetId val="3"/>
      <sheetId val="2"/>
      <sheetId val="1"/>
      <sheetId val="5"/>
    </sheetIdMap>
  </header>
  <header guid="{1C7D5B21-9170-4FFC-AF53-85857E2757F9}" dateTime="2016-05-17T14:53:14" maxSheetId="6" userName="Пятырова Ольга Викторовна" r:id="rId2191" minRId="17216" maxRId="17227">
    <sheetIdMap count="5">
      <sheetId val="4"/>
      <sheetId val="3"/>
      <sheetId val="2"/>
      <sheetId val="1"/>
      <sheetId val="5"/>
    </sheetIdMap>
  </header>
  <header guid="{DBA1565D-5DE9-43BE-9BB5-358078A2376F}" dateTime="2016-05-17T14:55:35" maxSheetId="6" userName="Пятырова Ольга Викторовна" r:id="rId2192" minRId="17232" maxRId="17237">
    <sheetIdMap count="5">
      <sheetId val="4"/>
      <sheetId val="3"/>
      <sheetId val="2"/>
      <sheetId val="1"/>
      <sheetId val="5"/>
    </sheetIdMap>
  </header>
  <header guid="{2C2F3F5C-5CB9-4E00-9FF2-7061AA1EC567}" dateTime="2016-05-17T15:38:39" maxSheetId="6" userName="Пятырова Ольга Викторовна" r:id="rId2193" minRId="17238" maxRId="17250">
    <sheetIdMap count="5">
      <sheetId val="4"/>
      <sheetId val="3"/>
      <sheetId val="2"/>
      <sheetId val="1"/>
      <sheetId val="5"/>
    </sheetIdMap>
  </header>
  <header guid="{B674D987-CE2B-4632-A81E-72D67931536E}" dateTime="2016-05-17T15:41:24" maxSheetId="6" userName="Пятырова Ольга Викторовна" r:id="rId2194" minRId="17251" maxRId="17256">
    <sheetIdMap count="5">
      <sheetId val="4"/>
      <sheetId val="3"/>
      <sheetId val="2"/>
      <sheetId val="1"/>
      <sheetId val="5"/>
    </sheetIdMap>
  </header>
  <header guid="{18698268-B866-44CE-9F74-6EB84876EE98}" dateTime="2016-05-17T15:42:55" maxSheetId="6" userName="Пятырова Ольга Викторовна" r:id="rId2195" minRId="17257" maxRId="17262">
    <sheetIdMap count="5">
      <sheetId val="4"/>
      <sheetId val="3"/>
      <sheetId val="2"/>
      <sheetId val="1"/>
      <sheetId val="5"/>
    </sheetIdMap>
  </header>
  <header guid="{0B888739-0DD0-45F4-858D-0E69719E0776}" dateTime="2016-05-17T15:51:07" maxSheetId="6" userName="Пятырова Ольга Викторовна" r:id="rId2196" minRId="17263" maxRId="17268">
    <sheetIdMap count="5">
      <sheetId val="4"/>
      <sheetId val="3"/>
      <sheetId val="2"/>
      <sheetId val="1"/>
      <sheetId val="5"/>
    </sheetIdMap>
  </header>
  <header guid="{5210EB21-C851-414A-B5A6-5094181850E9}" dateTime="2016-05-17T15:52:27" maxSheetId="6" userName="Пятырова Ольга Викторовна" r:id="rId2197" minRId="17269" maxRId="17274">
    <sheetIdMap count="5">
      <sheetId val="4"/>
      <sheetId val="3"/>
      <sheetId val="2"/>
      <sheetId val="1"/>
      <sheetId val="5"/>
    </sheetIdMap>
  </header>
  <header guid="{A9521296-68AE-4633-832D-77248BA4DFD6}" dateTime="2016-05-17T15:56:37" maxSheetId="6" userName="Пятырова Ольга Викторовна" r:id="rId2198" minRId="17275" maxRId="17280">
    <sheetIdMap count="5">
      <sheetId val="4"/>
      <sheetId val="3"/>
      <sheetId val="2"/>
      <sheetId val="1"/>
      <sheetId val="5"/>
    </sheetIdMap>
  </header>
  <header guid="{EC6ED30F-4370-46E9-A168-BBA2CE1B057A}" dateTime="2016-05-17T16:04:40" maxSheetId="6" userName="Пятырова Ольга Викторовна" r:id="rId2199" minRId="17281" maxRId="17291">
    <sheetIdMap count="5">
      <sheetId val="4"/>
      <sheetId val="3"/>
      <sheetId val="2"/>
      <sheetId val="1"/>
      <sheetId val="5"/>
    </sheetIdMap>
  </header>
  <header guid="{C1E885E7-B7CA-4811-A073-694DEDDF1121}" dateTime="2016-05-18T16:07:23" maxSheetId="6" userName="Пятырова Ольга Викторовна" r:id="rId2200" minRId="17292" maxRId="17303">
    <sheetIdMap count="5">
      <sheetId val="4"/>
      <sheetId val="3"/>
      <sheetId val="2"/>
      <sheetId val="1"/>
      <sheetId val="5"/>
    </sheetIdMap>
  </header>
  <header guid="{8F36CE59-529E-4473-88ED-93F47A41E4E6}" dateTime="2016-05-18T16:08:42" maxSheetId="6" userName="Пятырова Ольга Викторовна" r:id="rId2201" minRId="17308" maxRId="17313">
    <sheetIdMap count="5">
      <sheetId val="4"/>
      <sheetId val="3"/>
      <sheetId val="2"/>
      <sheetId val="1"/>
      <sheetId val="5"/>
    </sheetIdMap>
  </header>
  <header guid="{BF7F42AD-0894-4A6B-A492-52E4F7058152}" dateTime="2016-05-18T16:10:02" maxSheetId="6" userName="Пятырова Ольга Викторовна" r:id="rId2202" minRId="17314" maxRId="17319">
    <sheetIdMap count="5">
      <sheetId val="4"/>
      <sheetId val="3"/>
      <sheetId val="2"/>
      <sheetId val="1"/>
      <sheetId val="5"/>
    </sheetIdMap>
  </header>
  <header guid="{BC6B0E14-A454-4DD1-A500-B4BB972ABF76}" dateTime="2016-05-20T11:16:11" maxSheetId="6" userName="Пятырова Ольга Викторовна" r:id="rId2203" minRId="17320" maxRId="17325">
    <sheetIdMap count="5">
      <sheetId val="4"/>
      <sheetId val="3"/>
      <sheetId val="2"/>
      <sheetId val="1"/>
      <sheetId val="5"/>
    </sheetIdMap>
  </header>
  <header guid="{C921D7E3-3F59-4164-8F72-B36AE91A32B0}" dateTime="2016-05-20T15:38:53" maxSheetId="6" userName="Пятырова Ольга Викторовна" r:id="rId2204" minRId="17330" maxRId="17335">
    <sheetIdMap count="5">
      <sheetId val="4"/>
      <sheetId val="3"/>
      <sheetId val="2"/>
      <sheetId val="1"/>
      <sheetId val="5"/>
    </sheetIdMap>
  </header>
  <header guid="{0FE66DC4-3C9B-4A6A-9E2B-F1D5C7A4B893}" dateTime="2016-05-23T09:13:01" maxSheetId="6" userName="Шершова Ксения Александровна" r:id="rId2205" minRId="17336" maxRId="17341">
    <sheetIdMap count="5">
      <sheetId val="4"/>
      <sheetId val="3"/>
      <sheetId val="2"/>
      <sheetId val="1"/>
      <sheetId val="5"/>
    </sheetIdMap>
  </header>
  <header guid="{9E0CF61D-4203-468E-B35E-1E69A68D0BF0}" dateTime="2016-05-25T10:54:49" maxSheetId="6" userName="Пятырова Ольга Викторовна" r:id="rId2206" minRId="17346" maxRId="17351">
    <sheetIdMap count="5">
      <sheetId val="4"/>
      <sheetId val="3"/>
      <sheetId val="2"/>
      <sheetId val="1"/>
      <sheetId val="5"/>
    </sheetIdMap>
  </header>
  <header guid="{8A878AF1-421A-4787-88B7-F99390BF477D}" dateTime="2016-05-25T10:58:05" maxSheetId="6" userName="Пятырова Ольга Викторовна" r:id="rId2207" minRId="17356" maxRId="17361">
    <sheetIdMap count="5">
      <sheetId val="4"/>
      <sheetId val="3"/>
      <sheetId val="2"/>
      <sheetId val="1"/>
      <sheetId val="5"/>
    </sheetIdMap>
  </header>
  <header guid="{4530187E-9D6D-4CC4-BBFA-4B4946072AC8}" dateTime="2016-05-30T12:44:08" maxSheetId="6" userName="Шершова Ксения Александровна" r:id="rId2208" minRId="17362" maxRId="17368">
    <sheetIdMap count="5">
      <sheetId val="4"/>
      <sheetId val="3"/>
      <sheetId val="2"/>
      <sheetId val="1"/>
      <sheetId val="5"/>
    </sheetIdMap>
  </header>
  <header guid="{1E2D9FC0-2F3F-41EB-8810-42C7848E235A}" dateTime="2016-05-31T11:25:03" maxSheetId="6" userName="Пятырова Ольга Викторовна" r:id="rId2209" minRId="17373" maxRId="17378">
    <sheetIdMap count="5">
      <sheetId val="4"/>
      <sheetId val="3"/>
      <sheetId val="2"/>
      <sheetId val="1"/>
      <sheetId val="5"/>
    </sheetIdMap>
  </header>
  <header guid="{E5B2FC87-68A8-4D2D-A828-5A6E5DE4F407}" dateTime="2016-05-31T11:37:17" maxSheetId="6" userName="Пятырова Ольга Викторовна" r:id="rId2210" minRId="17383" maxRId="17394">
    <sheetIdMap count="5">
      <sheetId val="4"/>
      <sheetId val="3"/>
      <sheetId val="2"/>
      <sheetId val="1"/>
      <sheetId val="5"/>
    </sheetIdMap>
  </header>
  <header guid="{F9F223AB-1E86-4E99-A6B3-898BC20ACBA8}" dateTime="2016-05-31T11:39:19" maxSheetId="6" userName="Пятырова Ольга Викторовна" r:id="rId2211" minRId="17395" maxRId="17402">
    <sheetIdMap count="5">
      <sheetId val="4"/>
      <sheetId val="3"/>
      <sheetId val="2"/>
      <sheetId val="1"/>
      <sheetId val="5"/>
    </sheetIdMap>
  </header>
  <header guid="{9CC66EB4-7763-4CD7-9416-313702809D1A}" dateTime="2016-06-01T15:47:50" maxSheetId="6" userName="Шершова Ксения Александровна" r:id="rId2212" minRId="17403">
    <sheetIdMap count="5">
      <sheetId val="4"/>
      <sheetId val="3"/>
      <sheetId val="2"/>
      <sheetId val="1"/>
      <sheetId val="5"/>
    </sheetIdMap>
  </header>
  <header guid="{6624B670-5ACD-4547-B861-B159433FA473}" dateTime="2016-06-02T14:45:15" maxSheetId="6" userName="Шершова Ксения Александровна" r:id="rId2213" minRId="17408" maxRId="17414">
    <sheetIdMap count="5">
      <sheetId val="4"/>
      <sheetId val="3"/>
      <sheetId val="2"/>
      <sheetId val="1"/>
      <sheetId val="5"/>
    </sheetIdMap>
  </header>
  <header guid="{2153C006-C82D-4EE4-BF12-3E312FF6BF26}" dateTime="2016-06-03T09:41:24" maxSheetId="6" userName="Пятырова Ольга Викторовна" r:id="rId2214" minRId="17415" maxRId="17421">
    <sheetIdMap count="5">
      <sheetId val="4"/>
      <sheetId val="3"/>
      <sheetId val="2"/>
      <sheetId val="1"/>
      <sheetId val="5"/>
    </sheetIdMap>
  </header>
  <header guid="{68598CEA-0B35-4DD6-8AC4-83C68718A402}" dateTime="2016-06-03T09:44:20" maxSheetId="6" userName="Пятырова Ольга Викторовна" r:id="rId2215" minRId="17426" maxRId="17439">
    <sheetIdMap count="5">
      <sheetId val="4"/>
      <sheetId val="3"/>
      <sheetId val="2"/>
      <sheetId val="1"/>
      <sheetId val="5"/>
    </sheetIdMap>
  </header>
  <header guid="{97FF0A6D-4419-431D-A443-B454C4593585}" dateTime="2016-06-03T12:42:14" maxSheetId="6" userName="Шершова Ксения Александровна" r:id="rId2216" minRId="17440" maxRId="17445">
    <sheetIdMap count="5">
      <sheetId val="4"/>
      <sheetId val="3"/>
      <sheetId val="2"/>
      <sheetId val="1"/>
      <sheetId val="5"/>
    </sheetIdMap>
  </header>
  <header guid="{0684B6D8-9F0B-4B21-B12D-3E77DDD5D21D}" dateTime="2016-06-07T11:05:05" maxSheetId="6" userName="Пятырова Ольга Викторовна" r:id="rId2217" minRId="17446" maxRId="17451">
    <sheetIdMap count="5">
      <sheetId val="4"/>
      <sheetId val="3"/>
      <sheetId val="2"/>
      <sheetId val="1"/>
      <sheetId val="5"/>
    </sheetIdMap>
  </header>
  <header guid="{A39FBF14-54A6-4562-948E-9B909138ED24}" dateTime="2016-06-07T11:05:58" maxSheetId="6" userName="Пятырова Ольга Викторовна" r:id="rId2218" minRId="17456">
    <sheetIdMap count="5">
      <sheetId val="4"/>
      <sheetId val="3"/>
      <sheetId val="2"/>
      <sheetId val="1"/>
      <sheetId val="5"/>
    </sheetIdMap>
  </header>
  <header guid="{1D465572-69A6-4B16-889F-50CC5FC9B196}" dateTime="2016-06-07T11:15:50" maxSheetId="6" userName="Пятырова Ольга Викторовна" r:id="rId2219" minRId="17457" maxRId="17474">
    <sheetIdMap count="5">
      <sheetId val="4"/>
      <sheetId val="3"/>
      <sheetId val="2"/>
      <sheetId val="1"/>
      <sheetId val="5"/>
    </sheetIdMap>
  </header>
  <header guid="{4AAEF399-D00F-44BB-9F30-37796C5299D1}" dateTime="2016-06-07T11:25:16" maxSheetId="6" userName="Пятырова Ольга Викторовна" r:id="rId2220" minRId="17475" maxRId="17480">
    <sheetIdMap count="5">
      <sheetId val="4"/>
      <sheetId val="3"/>
      <sheetId val="2"/>
      <sheetId val="1"/>
      <sheetId val="5"/>
    </sheetIdMap>
  </header>
  <header guid="{9497E50F-2F39-4FE5-83A0-442B10F7D249}" dateTime="2016-06-07T17:12:16" maxSheetId="6" userName="Пятырова Ольга Викторовна" r:id="rId2221" minRId="17481" maxRId="17484">
    <sheetIdMap count="5">
      <sheetId val="4"/>
      <sheetId val="3"/>
      <sheetId val="2"/>
      <sheetId val="1"/>
      <sheetId val="5"/>
    </sheetIdMap>
  </header>
  <header guid="{922AF7CA-65A2-4BC2-99F0-B42B95359E70}" dateTime="2016-06-08T09:53:12" maxSheetId="6" userName="Шершова Ксения Александровна" r:id="rId2222" minRId="17489" maxRId="17495">
    <sheetIdMap count="5">
      <sheetId val="4"/>
      <sheetId val="3"/>
      <sheetId val="2"/>
      <sheetId val="1"/>
      <sheetId val="5"/>
    </sheetIdMap>
  </header>
  <header guid="{7E08EE66-7BFA-4C11-889A-10E775D943C1}" dateTime="2016-06-08T14:31:56" maxSheetId="6" userName="Шершова Ксения Александровна" r:id="rId2223" minRId="17500" maxRId="17505">
    <sheetIdMap count="5">
      <sheetId val="4"/>
      <sheetId val="3"/>
      <sheetId val="2"/>
      <sheetId val="1"/>
      <sheetId val="5"/>
    </sheetIdMap>
  </header>
  <header guid="{FCA41C39-C577-4407-8A37-9D139DB6F647}" dateTime="2016-06-09T09:31:38" maxSheetId="6" userName="Пятырова Ольга Викторовна" r:id="rId2224" minRId="17506" maxRId="17511">
    <sheetIdMap count="5">
      <sheetId val="4"/>
      <sheetId val="3"/>
      <sheetId val="2"/>
      <sheetId val="1"/>
      <sheetId val="5"/>
    </sheetIdMap>
  </header>
  <header guid="{E9AFF281-4D7F-43ED-8709-F8877BAC966A}" dateTime="2016-06-09T09:31:59" maxSheetId="6" userName="Пятырова Ольга Викторовна" r:id="rId2225" minRId="17516">
    <sheetIdMap count="5">
      <sheetId val="4"/>
      <sheetId val="3"/>
      <sheetId val="2"/>
      <sheetId val="1"/>
      <sheetId val="5"/>
    </sheetIdMap>
  </header>
  <header guid="{77D491E6-C066-4B11-BCC1-B79537415ED7}" dateTime="2016-06-10T12:17:15" maxSheetId="6" userName="Шершова Ксения Александровна" r:id="rId2226" minRId="17517" maxRId="17522">
    <sheetIdMap count="5">
      <sheetId val="4"/>
      <sheetId val="3"/>
      <sheetId val="2"/>
      <sheetId val="1"/>
      <sheetId val="5"/>
    </sheetIdMap>
  </header>
  <header guid="{B190C0BA-8CB4-439C-844A-886C0FF29522}" dateTime="2016-06-10T14:24:02" maxSheetId="6" userName="Пятырова Ольга Викторовна" r:id="rId2227" minRId="17527" maxRId="17532">
    <sheetIdMap count="5">
      <sheetId val="4"/>
      <sheetId val="3"/>
      <sheetId val="2"/>
      <sheetId val="1"/>
      <sheetId val="5"/>
    </sheetIdMap>
  </header>
  <header guid="{3328CDDA-0DF6-4497-B809-AC6881B6D0DC}" dateTime="2016-06-10T14:25:46" maxSheetId="6" userName="Пятырова Ольга Викторовна" r:id="rId2228" minRId="17537" maxRId="17542">
    <sheetIdMap count="5">
      <sheetId val="4"/>
      <sheetId val="3"/>
      <sheetId val="2"/>
      <sheetId val="1"/>
      <sheetId val="5"/>
    </sheetIdMap>
  </header>
  <header guid="{0F7BB303-5E9E-476A-838A-80D20830D40B}" dateTime="2016-06-16T11:22:28" maxSheetId="6" userName="Пятырова Ольга Викторовна" r:id="rId2229" minRId="17543" maxRId="17546">
    <sheetIdMap count="5">
      <sheetId val="4"/>
      <sheetId val="3"/>
      <sheetId val="2"/>
      <sheetId val="1"/>
      <sheetId val="5"/>
    </sheetIdMap>
  </header>
  <header guid="{3CC13BC4-60AC-4A79-99EA-874E09D12A25}" dateTime="2016-06-16T11:29:54" maxSheetId="6" userName="Пятырова Ольга Викторовна" r:id="rId2230" minRId="17551" maxRId="17558">
    <sheetIdMap count="5">
      <sheetId val="4"/>
      <sheetId val="3"/>
      <sheetId val="2"/>
      <sheetId val="1"/>
      <sheetId val="5"/>
    </sheetIdMap>
  </header>
  <header guid="{9A4832D6-639F-4F19-B12B-76D58BF91588}" dateTime="2016-06-16T11:49:03" maxSheetId="6" userName="Пятырова Ольга Викторовна" r:id="rId2231" minRId="17559" maxRId="17564">
    <sheetIdMap count="5">
      <sheetId val="4"/>
      <sheetId val="3"/>
      <sheetId val="2"/>
      <sheetId val="1"/>
      <sheetId val="5"/>
    </sheetIdMap>
  </header>
  <header guid="{C07331A0-159C-4AB1-A009-305929955FE9}" dateTime="2016-06-16T12:05:11" maxSheetId="6" userName="Пятырова Ольга Викторовна" r:id="rId2232" minRId="17565" maxRId="17570">
    <sheetIdMap count="5">
      <sheetId val="4"/>
      <sheetId val="3"/>
      <sheetId val="2"/>
      <sheetId val="1"/>
      <sheetId val="5"/>
    </sheetIdMap>
  </header>
  <header guid="{9D5C6DF4-3A00-449F-9776-8F4010B0F38F}" dateTime="2016-06-16T12:20:31" maxSheetId="6" userName="Пятырова Ольга Викторовна" r:id="rId2233" minRId="17571" maxRId="17573">
    <sheetIdMap count="5">
      <sheetId val="4"/>
      <sheetId val="3"/>
      <sheetId val="2"/>
      <sheetId val="1"/>
      <sheetId val="5"/>
    </sheetIdMap>
  </header>
  <header guid="{CFE2EC48-03EE-4C29-85EF-406ABA9C2471}" dateTime="2016-06-16T12:30:16" maxSheetId="6" userName="Пятырова Ольга Викторовна" r:id="rId2234" minRId="17574" maxRId="17579">
    <sheetIdMap count="5">
      <sheetId val="4"/>
      <sheetId val="3"/>
      <sheetId val="2"/>
      <sheetId val="1"/>
      <sheetId val="5"/>
    </sheetIdMap>
  </header>
  <header guid="{31ABC11A-18B2-4535-9D67-43D1E7A2B654}" dateTime="2016-06-16T12:33:42" maxSheetId="6" userName="Пятырова Ольга Викторовна" r:id="rId2235" minRId="17580" maxRId="17585">
    <sheetIdMap count="5">
      <sheetId val="4"/>
      <sheetId val="3"/>
      <sheetId val="2"/>
      <sheetId val="1"/>
      <sheetId val="5"/>
    </sheetIdMap>
  </header>
  <header guid="{0469A806-6A1C-4871-9888-907205144A2C}" dateTime="2016-06-16T12:35:05" maxSheetId="6" userName="Пятырова Ольга Викторовна" r:id="rId2236" minRId="17586" maxRId="17591">
    <sheetIdMap count="5">
      <sheetId val="4"/>
      <sheetId val="3"/>
      <sheetId val="2"/>
      <sheetId val="1"/>
      <sheetId val="5"/>
    </sheetIdMap>
  </header>
  <header guid="{8289BAC9-2530-4F96-A0F7-121347C6724B}" dateTime="2016-06-16T12:38:33" maxSheetId="6" userName="Пятырова Ольга Викторовна" r:id="rId2237" minRId="17592" maxRId="17603">
    <sheetIdMap count="5">
      <sheetId val="4"/>
      <sheetId val="3"/>
      <sheetId val="2"/>
      <sheetId val="1"/>
      <sheetId val="5"/>
    </sheetIdMap>
  </header>
  <header guid="{FC1EE594-05FD-4FEC-8E15-8DEBEB774796}" dateTime="2016-06-16T12:41:25" maxSheetId="6" userName="Пятырова Ольга Викторовна" r:id="rId2238" minRId="17604" maxRId="17613">
    <sheetIdMap count="5">
      <sheetId val="4"/>
      <sheetId val="3"/>
      <sheetId val="2"/>
      <sheetId val="1"/>
      <sheetId val="5"/>
    </sheetIdMap>
  </header>
  <header guid="{3A0C8A00-8C3A-4DB7-B858-CF00F6141973}" dateTime="2016-06-17T11:19:23" maxSheetId="6" userName="Шершова Ксения Александровна" r:id="rId2239" minRId="17614" maxRId="17618">
    <sheetIdMap count="5">
      <sheetId val="4"/>
      <sheetId val="3"/>
      <sheetId val="2"/>
      <sheetId val="1"/>
      <sheetId val="5"/>
    </sheetIdMap>
  </header>
  <header guid="{6C5A3095-3F14-4C4A-897D-F31F28A20537}" dateTime="2016-06-17T11:50:32" maxSheetId="6" userName="Пятырова Ольга Викторовна" r:id="rId2240" minRId="17623" maxRId="17630">
    <sheetIdMap count="5">
      <sheetId val="4"/>
      <sheetId val="3"/>
      <sheetId val="2"/>
      <sheetId val="1"/>
      <sheetId val="5"/>
    </sheetIdMap>
  </header>
  <header guid="{42B38E89-DBDC-442F-A369-6DEA7D7571D5}" dateTime="2016-06-17T14:25:34" maxSheetId="6" userName="Шершова Ксения Александровна" r:id="rId2241" minRId="17635" maxRId="17641">
    <sheetIdMap count="5">
      <sheetId val="4"/>
      <sheetId val="3"/>
      <sheetId val="2"/>
      <sheetId val="1"/>
      <sheetId val="5"/>
    </sheetIdMap>
  </header>
  <header guid="{3603E030-5C11-4A6E-841C-0466A97511A3}" dateTime="2016-06-17T16:25:09" maxSheetId="6" userName="Шершова Ксения Александровна" r:id="rId2242" minRId="17646">
    <sheetIdMap count="5">
      <sheetId val="4"/>
      <sheetId val="3"/>
      <sheetId val="2"/>
      <sheetId val="1"/>
      <sheetId val="5"/>
    </sheetIdMap>
  </header>
  <header guid="{2511B2ED-DDDC-4A6D-B1DC-0CDD6E79DC3E}" dateTime="2016-06-22T15:27:49" maxSheetId="6" userName="Пятырова Ольга Викторовна" r:id="rId2243" minRId="17647" maxRId="17660">
    <sheetIdMap count="5">
      <sheetId val="4"/>
      <sheetId val="3"/>
      <sheetId val="2"/>
      <sheetId val="1"/>
      <sheetId val="5"/>
    </sheetIdMap>
  </header>
  <header guid="{34E3DBE3-9CB5-4913-B75D-4C992DA8BBA5}" dateTime="2016-06-23T09:28:51" maxSheetId="6" userName="Пятырова Ольга Викторовна" r:id="rId2244" minRId="17661" maxRId="17666">
    <sheetIdMap count="5">
      <sheetId val="4"/>
      <sheetId val="3"/>
      <sheetId val="2"/>
      <sheetId val="1"/>
      <sheetId val="5"/>
    </sheetIdMap>
  </header>
  <header guid="{C9A098C4-827B-4A62-97F7-2AAACCB7AF86}" dateTime="2016-06-23T09:32:07" maxSheetId="6" userName="Пятырова Ольга Викторовна" r:id="rId2245" minRId="17671" maxRId="17677">
    <sheetIdMap count="5">
      <sheetId val="4"/>
      <sheetId val="3"/>
      <sheetId val="2"/>
      <sheetId val="1"/>
      <sheetId val="5"/>
    </sheetIdMap>
  </header>
  <header guid="{476A0A76-D7B7-42D8-B38D-DCA320F06232}" dateTime="2016-06-23T10:09:42" maxSheetId="6" userName="Пятырова Ольга Викторовна" r:id="rId2246" minRId="17678" maxRId="17682">
    <sheetIdMap count="5">
      <sheetId val="4"/>
      <sheetId val="3"/>
      <sheetId val="2"/>
      <sheetId val="1"/>
      <sheetId val="5"/>
    </sheetIdMap>
  </header>
  <header guid="{78DFF9CD-6809-4191-8060-4998620AE022}" dateTime="2016-06-23T14:38:06" maxSheetId="6" userName="Пятырова Ольга Викторовна" r:id="rId2247" minRId="17683" maxRId="17688">
    <sheetIdMap count="5">
      <sheetId val="4"/>
      <sheetId val="3"/>
      <sheetId val="2"/>
      <sheetId val="1"/>
      <sheetId val="5"/>
    </sheetIdMap>
  </header>
  <header guid="{35D368BF-94B4-4A0C-9FEB-E1D1E9256E6D}" dateTime="2016-06-24T11:57:48" maxSheetId="6" userName="Пятырова Ольга Викторовна" r:id="rId2248" minRId="17693" maxRId="17700">
    <sheetIdMap count="5">
      <sheetId val="4"/>
      <sheetId val="3"/>
      <sheetId val="2"/>
      <sheetId val="1"/>
      <sheetId val="5"/>
    </sheetIdMap>
  </header>
  <header guid="{EED09AC1-0230-4D5D-BC8E-358AD64EA78B}" dateTime="2016-06-24T12:17:01" maxSheetId="6" userName="Пятырова Ольга Викторовна" r:id="rId2249" minRId="17705" maxRId="17716">
    <sheetIdMap count="5">
      <sheetId val="4"/>
      <sheetId val="3"/>
      <sheetId val="2"/>
      <sheetId val="1"/>
      <sheetId val="5"/>
    </sheetIdMap>
  </header>
  <header guid="{418A7B5E-1155-465B-94DE-4CEA7C91C4C5}" dateTime="2016-06-24T12:19:47" maxSheetId="6" userName="Пятырова Ольга Викторовна" r:id="rId2250" minRId="17717" maxRId="17724">
    <sheetIdMap count="5">
      <sheetId val="4"/>
      <sheetId val="3"/>
      <sheetId val="2"/>
      <sheetId val="1"/>
      <sheetId val="5"/>
    </sheetIdMap>
  </header>
  <header guid="{EFA9298A-BFCA-412A-8E98-A54190621C5F}" dateTime="2016-06-24T12:26:17" maxSheetId="6" userName="Пятырова Ольга Викторовна" r:id="rId2251" minRId="17725" maxRId="17730">
    <sheetIdMap count="5">
      <sheetId val="4"/>
      <sheetId val="3"/>
      <sheetId val="2"/>
      <sheetId val="1"/>
      <sheetId val="5"/>
    </sheetIdMap>
  </header>
  <header guid="{6A09CDC7-3951-4E9C-B83A-E79E4EE9195D}" dateTime="2016-06-24T12:29:32" maxSheetId="6" userName="Пятырова Ольга Викторовна" r:id="rId2252" minRId="17735" maxRId="17739">
    <sheetIdMap count="5">
      <sheetId val="4"/>
      <sheetId val="3"/>
      <sheetId val="2"/>
      <sheetId val="1"/>
      <sheetId val="5"/>
    </sheetIdMap>
  </header>
  <header guid="{6718C104-3E16-4883-BDA7-982F8355C556}" dateTime="2016-06-24T12:30:36" maxSheetId="6" userName="Пятырова Ольга Викторовна" r:id="rId2253" minRId="17740" maxRId="17745">
    <sheetIdMap count="5">
      <sheetId val="4"/>
      <sheetId val="3"/>
      <sheetId val="2"/>
      <sheetId val="1"/>
      <sheetId val="5"/>
    </sheetIdMap>
  </header>
  <header guid="{13A04BE6-D70A-49F9-BFED-33672716322C}" dateTime="2016-06-27T12:42:20" maxSheetId="6" userName="Шершова Ксения Александровна" r:id="rId2254" minRId="17746" maxRId="17752">
    <sheetIdMap count="5">
      <sheetId val="4"/>
      <sheetId val="3"/>
      <sheetId val="2"/>
      <sheetId val="1"/>
      <sheetId val="5"/>
    </sheetIdMap>
  </header>
  <header guid="{3C678999-0929-4A85-9A04-CC57A7BCF812}" dateTime="2016-06-28T09:29:34" maxSheetId="6" userName="Пятырова Ольга Викторовна" r:id="rId2255" minRId="17757" maxRId="17764">
    <sheetIdMap count="5">
      <sheetId val="4"/>
      <sheetId val="3"/>
      <sheetId val="2"/>
      <sheetId val="1"/>
      <sheetId val="5"/>
    </sheetIdMap>
  </header>
  <header guid="{9D422F6E-D77F-463A-AB00-4CA6512BC1E6}" dateTime="2016-06-28T09:45:33" maxSheetId="6" userName="Пятырова Ольга Викторовна" r:id="rId2256" minRId="17769" maxRId="17776">
    <sheetIdMap count="5">
      <sheetId val="4"/>
      <sheetId val="3"/>
      <sheetId val="2"/>
      <sheetId val="1"/>
      <sheetId val="5"/>
    </sheetIdMap>
  </header>
  <header guid="{92A96E63-CC86-41A7-B822-811CB1FBA11B}" dateTime="2016-06-28T09:54:03" maxSheetId="6" userName="Пятырова Ольга Викторовна" r:id="rId2257" minRId="17777">
    <sheetIdMap count="5">
      <sheetId val="4"/>
      <sheetId val="3"/>
      <sheetId val="2"/>
      <sheetId val="1"/>
      <sheetId val="5"/>
    </sheetIdMap>
  </header>
  <header guid="{6E1A9CD7-5DD3-4626-8EC6-1E45165F39FE}" dateTime="2016-11-18T12:27:44" maxSheetId="7" userName="Трохименко Никита Викторович" r:id="rId2258" minRId="17782" maxRId="17783">
    <sheetIdMap count="6">
      <sheetId val="4"/>
      <sheetId val="3"/>
      <sheetId val="2"/>
      <sheetId val="1"/>
      <sheetId val="5"/>
      <sheetId val="6"/>
    </sheetIdMap>
  </header>
  <header guid="{B86F5DF2-688F-47EB-847A-2AC164CFC163}" dateTime="2016-11-18T12:28:02" maxSheetId="7" userName="Трохименко Никита Викторович" r:id="rId2259" minRId="17788" maxRId="18463">
    <sheetIdMap count="6">
      <sheetId val="4"/>
      <sheetId val="3"/>
      <sheetId val="2"/>
      <sheetId val="1"/>
      <sheetId val="5"/>
      <sheetId val="6"/>
    </sheetIdMap>
  </header>
  <header guid="{8A9547B0-57D5-4F54-9773-A874C5367EB2}" dateTime="2016-11-18T12:29:35" maxSheetId="7" userName="Трохименко Никита Викторович" r:id="rId2260">
    <sheetIdMap count="6">
      <sheetId val="4"/>
      <sheetId val="3"/>
      <sheetId val="2"/>
      <sheetId val="1"/>
      <sheetId val="5"/>
      <sheetId val="6"/>
    </sheetIdMap>
  </header>
  <header guid="{4AAE6E05-9838-450B-B4A0-0CF04C403A40}" dateTime="2016-11-18T12:29:48" maxSheetId="7" userName="Трохименко Никита Викторович" r:id="rId2261">
    <sheetIdMap count="6">
      <sheetId val="4"/>
      <sheetId val="3"/>
      <sheetId val="2"/>
      <sheetId val="1"/>
      <sheetId val="5"/>
      <sheetId val="6"/>
    </sheetIdMap>
  </header>
  <header guid="{09D7B6F1-3F26-4577-90D4-A47B81F166F8}" dateTime="2016-11-18T12:31:42" maxSheetId="7" userName="Трохименко Никита Викторович" r:id="rId2262" minRId="18472">
    <sheetIdMap count="6">
      <sheetId val="4"/>
      <sheetId val="3"/>
      <sheetId val="2"/>
      <sheetId val="1"/>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70" sId="3">
    <oc r="J7">
      <f>271217.61+8942.01+15722.35+8942.01</f>
    </oc>
    <nc r="J7">
      <f>271217.61+8942.01+15722.35</f>
    </nc>
  </rcc>
  <rcc rId="15471" sId="3">
    <oc r="L7" t="inlineStr">
      <is>
        <t>898161         333762                667807               43407             325352              663537               45019                    348944                   631175      897290    323634    600168  10146</t>
      </is>
    </oc>
    <nc r="L7" t="inlineStr">
      <is>
        <t xml:space="preserve">898161         333762                667807               43407             325352              663537               45019                    348944                   631175      897290    323634    600168  </t>
      </is>
    </nc>
  </rcc>
  <rcc rId="15472" sId="3">
    <oc r="M7" t="inlineStr">
      <is>
        <t>25.12.2014       06.02.2015                    13.03.2015              09.04.2015              08.05.2015                  11.06.2015           09.07.2015                   11.08.2015                   10.09.2015       08.10.2015  11.11.2015   07.12.2015   28.12.2015</t>
      </is>
    </oc>
    <nc r="M7" t="inlineStr">
      <is>
        <t xml:space="preserve">25.12.2014       06.02.2015                    13.03.2015              09.04.2015              08.05.2015                  11.06.2015           09.07.2015                   11.08.2015                   10.09.2015       08.10.2015  11.11.2015   07.12.2015   </t>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07" sId="4" numFmtId="4">
    <nc r="J5">
      <v>2425.84</v>
    </nc>
  </rcc>
  <rcc rId="16008" sId="4" numFmtId="19">
    <nc r="K5">
      <v>42403</v>
    </nc>
  </rcc>
  <rcc rId="16009" sId="4">
    <nc r="P5">
      <v>309556</v>
    </nc>
  </rcc>
  <rcc rId="16010" sId="4" numFmtId="19">
    <nc r="Q5">
      <v>42403</v>
    </nc>
  </rcc>
  <rcc rId="16011" sId="4">
    <nc r="R5" t="inlineStr">
      <is>
        <t>Акт 2770.1-1.1</t>
      </is>
    </nc>
  </rcc>
  <rcc rId="16012" sId="4" numFmtId="19">
    <nc r="S5">
      <v>42394</v>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02" sId="3" numFmtId="4">
    <nc r="J44">
      <v>86255</v>
    </nc>
  </rcc>
  <rcc rId="15503" sId="3" numFmtId="19">
    <nc r="K44">
      <v>42368</v>
    </nc>
  </rcc>
  <rcc rId="15504" sId="3">
    <nc r="R44" t="inlineStr">
      <is>
        <t>Т-н tz-0002343</t>
      </is>
    </nc>
  </rcc>
  <rcc rId="15505" sId="3" numFmtId="19">
    <nc r="S44">
      <v>42362</v>
    </nc>
  </rcc>
  <rcc rId="15506" sId="3">
    <nc r="F44" t="inlineStr">
      <is>
        <t>Исполнен 30.12.2015</t>
      </is>
    </nc>
  </rcc>
  <rcc rId="15507" sId="3" numFmtId="4">
    <nc r="J41">
      <v>98000</v>
    </nc>
  </rcc>
  <rcc rId="15508" sId="3" numFmtId="19">
    <nc r="K41">
      <v>42368</v>
    </nc>
  </rcc>
  <rcc rId="15509" sId="3">
    <nc r="R41" t="inlineStr">
      <is>
        <t>Т-н tz-00024</t>
      </is>
    </nc>
  </rcc>
  <rcc rId="15510" sId="3" numFmtId="19">
    <nc r="S41">
      <v>42367</v>
    </nc>
  </rcc>
  <rcc rId="15511" sId="3">
    <nc r="F41" t="inlineStr">
      <is>
        <t>Исполнен 30.12.2015</t>
      </is>
    </nc>
  </rcc>
  <rcc rId="15512" sId="3" numFmtId="19">
    <nc r="D44">
      <v>42368</v>
    </nc>
  </rcc>
  <rcc rId="15513" sId="3" numFmtId="19">
    <nc r="D41">
      <v>42368</v>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14" sId="3" numFmtId="4">
    <nc r="J147">
      <v>51360</v>
    </nc>
  </rcc>
  <rcc rId="15515" sId="3" numFmtId="19">
    <nc r="K147">
      <v>42368</v>
    </nc>
  </rcc>
  <rcc rId="15516" sId="3">
    <nc r="P147">
      <v>89604</v>
    </nc>
  </rcc>
  <rcc rId="15517" sId="3" numFmtId="19">
    <nc r="Q147">
      <v>42368</v>
    </nc>
  </rcc>
  <rcc rId="15518" sId="3">
    <nc r="R147" t="inlineStr">
      <is>
        <t>Т-н 1101</t>
      </is>
    </nc>
  </rcc>
  <rcc rId="15519" sId="3" numFmtId="19">
    <nc r="S147">
      <v>42366</v>
    </nc>
  </rcc>
  <rcc rId="15520" sId="3">
    <nc r="F147" t="inlineStr">
      <is>
        <t>Исполнен 30.12.2015</t>
      </is>
    </nc>
  </rcc>
  <rcc rId="15521" sId="3" numFmtId="19">
    <nc r="D147">
      <v>42368</v>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22" sId="3">
    <nc r="P43">
      <v>89605</v>
    </nc>
  </rcc>
  <rcc rId="15523" sId="3" numFmtId="19">
    <nc r="Q43">
      <v>42368</v>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24" sId="3">
    <nc r="P44">
      <v>89606</v>
    </nc>
  </rcc>
  <rcc rId="15525" sId="3" numFmtId="19">
    <nc r="Q44">
      <v>42368</v>
    </nc>
  </rcc>
  <rcc rId="15526" sId="3">
    <nc r="P41">
      <v>89405</v>
    </nc>
  </rcc>
  <rcc rId="15527" sId="3" numFmtId="19">
    <nc r="Q41">
      <v>42368</v>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28" sId="3" numFmtId="4">
    <nc r="J27">
      <v>269868.59999999998</v>
    </nc>
  </rcc>
  <rcc rId="15529" sId="3" numFmtId="19">
    <nc r="K27">
      <v>42368</v>
    </nc>
  </rcc>
  <rcc rId="15530" sId="3">
    <nc r="P27">
      <v>86243</v>
    </nc>
  </rcc>
  <rcc rId="15531" sId="3" numFmtId="19">
    <nc r="Q27">
      <v>42368</v>
    </nc>
  </rcc>
  <rcc rId="15532" sId="3">
    <nc r="R27" t="inlineStr">
      <is>
        <t>Акт 27466/03/А</t>
      </is>
    </nc>
  </rcc>
  <rcc rId="15533" sId="3" numFmtId="19">
    <nc r="S27">
      <v>42347</v>
    </nc>
  </rcc>
  <rcc rId="15534" sId="3">
    <nc r="F27" t="inlineStr">
      <is>
        <t>Исполнен 30.12.2015</t>
      </is>
    </nc>
  </rcc>
  <rcc rId="15535" sId="3" numFmtId="19">
    <nc r="D27">
      <v>42368</v>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36" sId="3" numFmtId="19">
    <oc r="K51">
      <v>42290</v>
    </oc>
    <nc r="K51">
      <v>42368</v>
    </nc>
  </rcc>
  <rcc rId="15537" sId="3">
    <oc r="J51">
      <f>7885+1100+2210</f>
    </oc>
    <nc r="J51">
      <f>7885+1100+2210+460+1440</f>
    </nc>
  </rcc>
  <rcc rId="15538" sId="3">
    <oc r="P51" t="inlineStr">
      <is>
        <t>413397              667806               43405             436085             62637               73683            431010               703170   31613</t>
      </is>
    </oc>
    <nc r="P51" t="inlineStr">
      <is>
        <t>413397              667806               43405             436085             62637               73683            431010               703170   31613   86262 86248</t>
      </is>
    </nc>
  </rcc>
  <rcc rId="15539" sId="3">
    <oc r="Q51" t="inlineStr">
      <is>
        <t>16.02.2015          13.03.2015         09.04.2015             20.05.2015            10.07.2015            13.07.2015            20.08.2015              18.09.2015 13.10.2015</t>
      </is>
    </oc>
    <nc r="Q51" t="inlineStr">
      <is>
        <t>16.02.2015          13.03.2015         09.04.2015             20.05.2015            10.07.2015            13.07.2015            20.08.2015              18.09.2015 13.10.2015  30.12.2015  30.12.2015</t>
      </is>
    </nc>
  </rcc>
  <rcc rId="15540" sId="3">
    <oc r="R51" t="inlineStr">
      <is>
        <t>Акт 9                 Акт 71                Акт 109             Акт 149             Акт 186             Акт 226           Акт 273               Акт 312             Акт 367</t>
      </is>
    </oc>
    <nc r="R51" t="inlineStr">
      <is>
        <t>Акт 9                 Акт 71                Акт 109             Акт 149             Акт 186             Акт 226           Акт 273               Акт 312             Акт 367                    Акт 500               Акт 435</t>
      </is>
    </nc>
  </rcc>
  <rcc rId="15541" sId="3">
    <oc r="S51" t="inlineStr">
      <is>
        <t>31.01.2015            28.02.2015              31.03.2015            30.04.2015            31.05.2015            30.06.2015          31.07.2015          31.08.2015   30.09.2015</t>
      </is>
    </oc>
    <nc r="S51" t="inlineStr">
      <is>
        <t>31.01.2015            28.02.2015              31.03.2015            30.04.2015            31.05.2015            30.06.2015          31.07.2015          31.08.2015   30.09.2015  18.12.2015  30.11.2015</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42" sId="3" numFmtId="4">
    <nc r="J33">
      <v>170221.02</v>
    </nc>
  </rcc>
  <rcc rId="15543" sId="3" numFmtId="19">
    <nc r="K33">
      <v>42368</v>
    </nc>
  </rcc>
  <rcc rId="15544" sId="3">
    <nc r="P33">
      <v>86264</v>
    </nc>
  </rcc>
  <rcc rId="15545" sId="3" numFmtId="19">
    <nc r="Q33">
      <v>42368</v>
    </nc>
  </rcc>
  <rcc rId="15546" sId="3">
    <nc r="R33" t="inlineStr">
      <is>
        <t>Т-н ХПАЛ 2707</t>
      </is>
    </nc>
  </rcc>
  <rcc rId="15547" sId="3" numFmtId="19">
    <nc r="S33">
      <v>42361</v>
    </nc>
  </rcc>
  <rcc rId="15548" sId="3">
    <nc r="F33" t="inlineStr">
      <is>
        <t>Исполнен 30.12.2015</t>
      </is>
    </nc>
  </rcc>
  <rcc rId="15549" sId="3" numFmtId="19">
    <nc r="D33">
      <v>42368</v>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50" sId="3">
    <oc r="J7">
      <f>271217.61+8942.01+15722.35</f>
    </oc>
    <nc r="J7">
      <f>271217.61+8942.01+15722.35+18000</f>
    </nc>
  </rcc>
  <rcc rId="15551" sId="3" numFmtId="19">
    <oc r="K7">
      <v>42366</v>
    </oc>
    <nc r="K7">
      <v>42368</v>
    </nc>
  </rcc>
  <rcc rId="15552" sId="3">
    <oc r="L7" t="inlineStr">
      <is>
        <t xml:space="preserve">898161         333762                667807               43407             325352              663537               45019                    348944                   631175      897290    323634    600168  </t>
      </is>
    </oc>
    <nc r="L7" t="inlineStr">
      <is>
        <t xml:space="preserve">898161         333762                667807               43407             325352              663537               45019                    348944                   631175      897290    323634    600168    </t>
      </is>
    </nc>
  </rcc>
  <rcc rId="15553" sId="3">
    <oc r="N7" t="inlineStr">
      <is>
        <t>450033                727905            172506              436077          749979            160702              431265              710689   115080  421464  793628</t>
      </is>
    </oc>
    <nc r="N7" t="inlineStr">
      <is>
        <t>450033                727905            172506              436077          749979            160702              431265              710689   115080  421464  793628  86271</t>
      </is>
    </nc>
  </rcc>
  <rcc rId="15554" sId="3">
    <oc r="O7" t="inlineStr">
      <is>
        <t>19.02.2015                20.03.2015          23.04.2015                20.05.2015              22.06.2015          22.07.2015             20.08.2015                21.09.2015 21.10.2015 20.11.2015 22.12.2015</t>
      </is>
    </oc>
    <nc r="O7" t="inlineStr">
      <is>
        <t>19.02.2015                20.03.2015          23.04.2015                20.05.2015              22.06.2015          22.07.2015             20.08.2015                21.09.2015 21.10.2015 20.11.2015 22.12.2015 30.12.2015</t>
      </is>
    </nc>
  </rcc>
  <rcc rId="15555" sId="3">
    <oc r="R7" t="inlineStr">
      <is>
        <t>Акт 3360/2/04            Акт 12281/2/04             Акт 22843/2/04            Акт 33682/2/04                   Акт 43369/2/04          Акт 53083/2/04                  Акт 63743/2/04              Акт 73472/2/04 Акт 83693/2/04  Акт 92297/2/04 Акт 104347/2/04</t>
      </is>
    </oc>
    <nc r="R7" t="inlineStr">
      <is>
        <t>Акт 3360/2/04            Акт 12281/2/04             Акт 22843/2/04            Акт 33682/2/04                   Акт 43369/2/04          Акт 53083/2/04                  Акт 63743/2/04              Акт 73472/2/04 Акт 83693/2/04  Акт 92297/2/04 Акт 104347/2/04  Акт б/н</t>
      </is>
    </nc>
  </rcc>
  <rcc rId="15556" sId="3">
    <oc r="S7" t="inlineStr">
      <is>
        <t>31.01.2015              28.02.2015             31.03.2015             30.04.2015               31.05.2015         30.06.2015               31.07.2015             31.08.2015 30.09.2015 31.10.2015 30.11.2015</t>
      </is>
    </oc>
    <nc r="S7" t="inlineStr">
      <is>
        <t>31.01.2015              28.02.2015             31.03.2015             30.04.2015               31.05.2015         30.06.2015               31.07.2015             31.08.2015 30.09.2015 31.10.2015 30.11.2015  29.12.2015</t>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57" sId="3">
    <oc r="J15">
      <f>95933.15+9567.58+26341.53</f>
    </oc>
    <nc r="J15">
      <f>95933.15+9567.58+26341.53+30000</f>
    </nc>
  </rcc>
  <rcc rId="15558" sId="3" numFmtId="19">
    <oc r="K15">
      <v>42349</v>
    </oc>
    <nc r="K15">
      <v>42368</v>
    </nc>
  </rcc>
  <rcc rId="15559" sId="3">
    <oc r="P15" t="inlineStr">
      <is>
        <t>488724              667826              43406                323968   349702  652561</t>
      </is>
    </oc>
    <nc r="P15" t="inlineStr">
      <is>
        <t>488724              667826              43406                323968   349702  652561   86275</t>
      </is>
    </nc>
  </rcc>
  <rcc rId="15560" sId="3">
    <oc r="Q15" t="inlineStr">
      <is>
        <t>25.02.2015                13.03.2015               09.04.2015             08.05.2015  13.11.2015  11.12.2015</t>
      </is>
    </oc>
    <nc r="Q15" t="inlineStr">
      <is>
        <t>25.02.2015                13.03.2015               09.04.2015             08.05.2015  13.11.2015  11.12.2015  30.12.2015</t>
      </is>
    </nc>
  </rcc>
  <rcc rId="15561" sId="3">
    <oc r="R15" t="inlineStr">
      <is>
        <t xml:space="preserve">Акт 3/1/1/016696            Акт 3/1/1/041467          Акт 3/1/1065828              Акт 3/1/1/086680   Акт 3/1/1/352274  Акт 3/1/1/379075 </t>
      </is>
    </oc>
    <nc r="R15" t="inlineStr">
      <is>
        <t xml:space="preserve">Акт 3/1/1/016696            Акт 3/1/1/041467          Акт 3/1/1065828              Акт 3/1/1/086680   Акт 3/1/1/352274  Акт 3/1/1/379075 Акт 3/1/1000971 </t>
      </is>
    </nc>
  </rcc>
  <rcc rId="15562" sId="3">
    <oc r="S15" t="inlineStr">
      <is>
        <t>31.01.2015                 28.02.2015             31.03.2015            30.04.2015  31.10.2015 30.11.2015</t>
      </is>
    </oc>
    <nc r="S15" t="inlineStr">
      <is>
        <t>31.01.2015                 28.02.2015             31.03.2015            30.04.2015  31.10.2015 30.11.2015 29.12.2015</t>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63" sId="3">
    <oc r="J99">
      <v>12989.7</v>
    </oc>
    <nc r="J99">
      <f>12989.7+24734.3</f>
    </nc>
  </rcc>
  <rcc rId="15564" sId="3" numFmtId="19">
    <oc r="K99">
      <v>42269</v>
    </oc>
    <nc r="K99">
      <v>42368</v>
    </nc>
  </rcc>
  <rcc rId="15565" sId="3">
    <nc r="N99">
      <v>86268</v>
    </nc>
  </rcc>
  <rcc rId="15566" sId="3" odxf="1" dxf="1" numFmtId="19">
    <nc r="O99">
      <v>42368</v>
    </nc>
    <odxf>
      <numFmt numFmtId="0" formatCode="General"/>
    </odxf>
    <ndxf>
      <numFmt numFmtId="19" formatCode="dd/mm/yyyy"/>
    </ndxf>
  </rcc>
  <rcc rId="15567" sId="3">
    <nc r="R99" t="inlineStr">
      <is>
        <t>Акт 1</t>
      </is>
    </nc>
  </rcc>
  <rcc rId="15568" sId="3" numFmtId="19">
    <nc r="S99">
      <v>42366</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14" sId="3" numFmtId="4">
    <oc r="H88">
      <v>34989</v>
    </oc>
    <nc r="H88">
      <v>43299</v>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51"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B151" start="0" length="0">
    <dxf>
      <alignment horizontal="center" vertical="top" readingOrder="0"/>
      <border outline="0">
        <left style="thin">
          <color indexed="64"/>
        </left>
        <right style="thin">
          <color indexed="64"/>
        </right>
        <top style="thin">
          <color indexed="64"/>
        </top>
        <bottom style="thin">
          <color indexed="64"/>
        </bottom>
      </border>
    </dxf>
  </rfmt>
  <rfmt sheetId="3" sqref="C151"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D151"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E151" start="0" length="0">
    <dxf>
      <alignment horizontal="center" vertical="top" readingOrder="0"/>
      <border outline="0">
        <left style="thin">
          <color indexed="64"/>
        </left>
        <right style="thin">
          <color indexed="64"/>
        </right>
        <top style="thin">
          <color indexed="64"/>
        </top>
        <bottom style="thin">
          <color indexed="64"/>
        </bottom>
      </border>
    </dxf>
  </rfmt>
  <rfmt sheetId="3" sqref="F151" start="0" length="0">
    <dxf>
      <fill>
        <patternFill patternType="solid">
          <bgColor rgb="FF99CCFF"/>
        </patternFill>
      </fill>
      <alignment vertical="top" readingOrder="0"/>
      <border outline="0">
        <left style="thin">
          <color indexed="64"/>
        </left>
        <right style="thin">
          <color indexed="64"/>
        </right>
        <top style="thin">
          <color indexed="64"/>
        </top>
        <bottom style="thin">
          <color indexed="64"/>
        </bottom>
      </border>
    </dxf>
  </rfmt>
  <rfmt sheetId="3" sqref="G151"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H151" start="0" length="0">
    <dxf>
      <numFmt numFmtId="4" formatCode="#,##0.00"/>
      <alignment horizontal="center" vertical="top" readingOrder="0"/>
      <border outline="0">
        <left style="thin">
          <color indexed="64"/>
        </left>
        <right style="thin">
          <color indexed="64"/>
        </right>
        <top style="thin">
          <color indexed="64"/>
        </top>
        <bottom style="thin">
          <color indexed="64"/>
        </bottom>
      </border>
    </dxf>
  </rfmt>
  <rfmt sheetId="3" sqref="I151"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J151" start="0" length="0">
    <dxf>
      <numFmt numFmtId="4" formatCode="#,##0.00"/>
      <border outline="0">
        <left style="thin">
          <color indexed="64"/>
        </left>
        <right style="thin">
          <color indexed="64"/>
        </right>
        <top style="thin">
          <color indexed="64"/>
        </top>
        <bottom style="thin">
          <color indexed="64"/>
        </bottom>
      </border>
    </dxf>
  </rfmt>
  <rfmt sheetId="3" sqref="K151" start="0" length="0">
    <dxf>
      <border outline="0">
        <left style="thin">
          <color indexed="64"/>
        </left>
        <right style="thin">
          <color indexed="64"/>
        </right>
        <top style="thin">
          <color indexed="64"/>
        </top>
        <bottom style="thin">
          <color indexed="64"/>
        </bottom>
      </border>
    </dxf>
  </rfmt>
  <rfmt sheetId="3" sqref="L151" start="0" length="0">
    <dxf>
      <border outline="0">
        <left style="thin">
          <color indexed="64"/>
        </left>
        <right style="thin">
          <color indexed="64"/>
        </right>
        <top style="thin">
          <color indexed="64"/>
        </top>
        <bottom style="thin">
          <color indexed="64"/>
        </bottom>
      </border>
    </dxf>
  </rfmt>
  <rfmt sheetId="3" sqref="M151" start="0" length="0">
    <dxf>
      <border outline="0">
        <left style="thin">
          <color indexed="64"/>
        </left>
        <right style="thin">
          <color indexed="64"/>
        </right>
        <top style="thin">
          <color indexed="64"/>
        </top>
        <bottom style="thin">
          <color indexed="64"/>
        </bottom>
      </border>
    </dxf>
  </rfmt>
  <rfmt sheetId="3" sqref="N151" start="0" length="0">
    <dxf>
      <border outline="0">
        <left style="thin">
          <color indexed="64"/>
        </left>
        <right style="thin">
          <color indexed="64"/>
        </right>
        <top style="thin">
          <color indexed="64"/>
        </top>
        <bottom style="thin">
          <color indexed="64"/>
        </bottom>
      </border>
    </dxf>
  </rfmt>
  <rfmt sheetId="3" sqref="O151" start="0" length="0">
    <dxf>
      <border outline="0">
        <left style="thin">
          <color indexed="64"/>
        </left>
        <right style="thin">
          <color indexed="64"/>
        </right>
        <top style="thin">
          <color indexed="64"/>
        </top>
        <bottom style="thin">
          <color indexed="64"/>
        </bottom>
      </border>
    </dxf>
  </rfmt>
  <rfmt sheetId="3" sqref="P151" start="0" length="0">
    <dxf>
      <border outline="0">
        <left style="thin">
          <color indexed="64"/>
        </left>
        <right style="thin">
          <color indexed="64"/>
        </right>
        <top style="thin">
          <color indexed="64"/>
        </top>
        <bottom style="thin">
          <color indexed="64"/>
        </bottom>
      </border>
    </dxf>
  </rfmt>
  <rfmt sheetId="3" sqref="Q151" start="0" length="0">
    <dxf>
      <border outline="0">
        <left style="thin">
          <color indexed="64"/>
        </left>
        <right style="thin">
          <color indexed="64"/>
        </right>
        <top style="thin">
          <color indexed="64"/>
        </top>
        <bottom style="thin">
          <color indexed="64"/>
        </bottom>
      </border>
    </dxf>
  </rfmt>
  <rfmt sheetId="3" sqref="R151" start="0" length="0">
    <dxf>
      <border outline="0">
        <left style="thin">
          <color indexed="64"/>
        </left>
        <right style="thin">
          <color indexed="64"/>
        </right>
        <top style="thin">
          <color indexed="64"/>
        </top>
        <bottom style="thin">
          <color indexed="64"/>
        </bottom>
      </border>
    </dxf>
  </rfmt>
  <rfmt sheetId="3" sqref="S151" start="0" length="0">
    <dxf>
      <border outline="0">
        <left style="thin">
          <color indexed="64"/>
        </left>
        <right style="thin">
          <color indexed="64"/>
        </right>
        <top style="thin">
          <color indexed="64"/>
        </top>
        <bottom style="thin">
          <color indexed="64"/>
        </bottom>
      </border>
    </dxf>
  </rfmt>
  <rfmt sheetId="3" sqref="A152"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B152" start="0" length="0">
    <dxf>
      <alignment horizontal="center" vertical="top" readingOrder="0"/>
      <border outline="0">
        <left style="thin">
          <color indexed="64"/>
        </left>
        <right style="thin">
          <color indexed="64"/>
        </right>
        <top style="thin">
          <color indexed="64"/>
        </top>
        <bottom style="thin">
          <color indexed="64"/>
        </bottom>
      </border>
    </dxf>
  </rfmt>
  <rfmt sheetId="3" sqref="C152"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D152"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E152" start="0" length="0">
    <dxf>
      <alignment horizontal="center" vertical="top" readingOrder="0"/>
      <border outline="0">
        <left style="thin">
          <color indexed="64"/>
        </left>
        <right style="thin">
          <color indexed="64"/>
        </right>
        <top style="thin">
          <color indexed="64"/>
        </top>
        <bottom style="thin">
          <color indexed="64"/>
        </bottom>
      </border>
    </dxf>
  </rfmt>
  <rfmt sheetId="3" sqref="F152" start="0" length="0">
    <dxf>
      <fill>
        <patternFill patternType="solid">
          <bgColor rgb="FF99CCFF"/>
        </patternFill>
      </fill>
      <alignment vertical="top" readingOrder="0"/>
      <border outline="0">
        <left style="thin">
          <color indexed="64"/>
        </left>
        <right style="thin">
          <color indexed="64"/>
        </right>
        <top style="thin">
          <color indexed="64"/>
        </top>
        <bottom style="thin">
          <color indexed="64"/>
        </bottom>
      </border>
    </dxf>
  </rfmt>
  <rfmt sheetId="3" sqref="G152"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H152" start="0" length="0">
    <dxf>
      <numFmt numFmtId="4" formatCode="#,##0.00"/>
      <alignment horizontal="center" vertical="top" readingOrder="0"/>
      <border outline="0">
        <left style="thin">
          <color indexed="64"/>
        </left>
        <right style="thin">
          <color indexed="64"/>
        </right>
        <top style="thin">
          <color indexed="64"/>
        </top>
        <bottom style="thin">
          <color indexed="64"/>
        </bottom>
      </border>
    </dxf>
  </rfmt>
  <rfmt sheetId="3" sqref="I152"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J152" start="0" length="0">
    <dxf>
      <numFmt numFmtId="4" formatCode="#,##0.00"/>
      <border outline="0">
        <left style="thin">
          <color indexed="64"/>
        </left>
        <right style="thin">
          <color indexed="64"/>
        </right>
        <top style="thin">
          <color indexed="64"/>
        </top>
        <bottom style="thin">
          <color indexed="64"/>
        </bottom>
      </border>
    </dxf>
  </rfmt>
  <rfmt sheetId="3" sqref="K152" start="0" length="0">
    <dxf>
      <border outline="0">
        <left style="thin">
          <color indexed="64"/>
        </left>
        <right style="thin">
          <color indexed="64"/>
        </right>
        <top style="thin">
          <color indexed="64"/>
        </top>
        <bottom style="thin">
          <color indexed="64"/>
        </bottom>
      </border>
    </dxf>
  </rfmt>
  <rfmt sheetId="3" sqref="L152" start="0" length="0">
    <dxf>
      <border outline="0">
        <left style="thin">
          <color indexed="64"/>
        </left>
        <right style="thin">
          <color indexed="64"/>
        </right>
        <top style="thin">
          <color indexed="64"/>
        </top>
        <bottom style="thin">
          <color indexed="64"/>
        </bottom>
      </border>
    </dxf>
  </rfmt>
  <rfmt sheetId="3" sqref="M152" start="0" length="0">
    <dxf>
      <border outline="0">
        <left style="thin">
          <color indexed="64"/>
        </left>
        <right style="thin">
          <color indexed="64"/>
        </right>
        <top style="thin">
          <color indexed="64"/>
        </top>
        <bottom style="thin">
          <color indexed="64"/>
        </bottom>
      </border>
    </dxf>
  </rfmt>
  <rfmt sheetId="3" sqref="N152" start="0" length="0">
    <dxf>
      <border outline="0">
        <left style="thin">
          <color indexed="64"/>
        </left>
        <right style="thin">
          <color indexed="64"/>
        </right>
        <top style="thin">
          <color indexed="64"/>
        </top>
        <bottom style="thin">
          <color indexed="64"/>
        </bottom>
      </border>
    </dxf>
  </rfmt>
  <rfmt sheetId="3" sqref="O152" start="0" length="0">
    <dxf>
      <border outline="0">
        <left style="thin">
          <color indexed="64"/>
        </left>
        <right style="thin">
          <color indexed="64"/>
        </right>
        <top style="thin">
          <color indexed="64"/>
        </top>
        <bottom style="thin">
          <color indexed="64"/>
        </bottom>
      </border>
    </dxf>
  </rfmt>
  <rfmt sheetId="3" sqref="P152" start="0" length="0">
    <dxf>
      <border outline="0">
        <left style="thin">
          <color indexed="64"/>
        </left>
        <right style="thin">
          <color indexed="64"/>
        </right>
        <top style="thin">
          <color indexed="64"/>
        </top>
        <bottom style="thin">
          <color indexed="64"/>
        </bottom>
      </border>
    </dxf>
  </rfmt>
  <rfmt sheetId="3" sqref="Q152" start="0" length="0">
    <dxf>
      <border outline="0">
        <left style="thin">
          <color indexed="64"/>
        </left>
        <right style="thin">
          <color indexed="64"/>
        </right>
        <top style="thin">
          <color indexed="64"/>
        </top>
        <bottom style="thin">
          <color indexed="64"/>
        </bottom>
      </border>
    </dxf>
  </rfmt>
  <rfmt sheetId="3" sqref="R152" start="0" length="0">
    <dxf>
      <border outline="0">
        <left style="thin">
          <color indexed="64"/>
        </left>
        <right style="thin">
          <color indexed="64"/>
        </right>
        <top style="thin">
          <color indexed="64"/>
        </top>
        <bottom style="thin">
          <color indexed="64"/>
        </bottom>
      </border>
    </dxf>
  </rfmt>
  <rfmt sheetId="3" sqref="S152" start="0" length="0">
    <dxf>
      <border outline="0">
        <left style="thin">
          <color indexed="64"/>
        </left>
        <right style="thin">
          <color indexed="64"/>
        </right>
        <top style="thin">
          <color indexed="64"/>
        </top>
        <bottom style="thin">
          <color indexed="64"/>
        </bottom>
      </border>
    </dxf>
  </rfmt>
  <rcc rId="15569" sId="3">
    <nc r="B151" t="inlineStr">
      <is>
        <t>092/2015</t>
      </is>
    </nc>
  </rcc>
  <rcc rId="15570" sId="3" numFmtId="19">
    <nc r="A151">
      <v>42369</v>
    </nc>
  </rcc>
  <rcc rId="15571" sId="3" numFmtId="19">
    <nc r="C151">
      <v>42480</v>
    </nc>
  </rcc>
  <rcc rId="15572" sId="3">
    <nc r="G151" t="inlineStr">
      <is>
        <t>Оказание услуг связи</t>
      </is>
    </nc>
  </rcc>
  <rcc rId="15573" sId="3" numFmtId="4">
    <nc r="H151">
      <v>29736</v>
    </nc>
  </rcc>
  <rcc rId="15574" sId="3">
    <nc r="I151" t="inlineStr">
      <is>
        <t>Хабаровский филиал ПАО "Ростелеком"</t>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75" sId="3" numFmtId="19">
    <oc r="K21">
      <v>42325</v>
    </oc>
    <nc r="K21">
      <v>42368</v>
    </nc>
  </rcc>
  <rcc rId="15576" sId="3">
    <oc r="J21">
      <f>7490+3750+1410+1640</f>
    </oc>
    <nc r="J21">
      <f>7490+3750+1410+1640+10155+11555</f>
    </nc>
  </rcc>
  <rcc rId="15577" sId="3">
    <oc r="P21" t="inlineStr">
      <is>
        <t>266829    21239      267076  379748</t>
      </is>
    </oc>
    <nc r="P21" t="inlineStr">
      <is>
        <t>266829    21239      267076  379748   89607   89608</t>
      </is>
    </nc>
  </rcc>
  <rcc rId="15578" sId="3">
    <oc r="Q21" t="inlineStr">
      <is>
        <t>03.08.2015  12.10.2015  05.11.2015  17.11.2015</t>
      </is>
    </oc>
    <nc r="Q21" t="inlineStr">
      <is>
        <t>03.08.2015  12.10.2015  05.11.2015  17.11.2015 30.12.2015   30.12.2015</t>
      </is>
    </nc>
  </rcc>
  <rcc rId="15579" sId="3">
    <oc r="R21" t="inlineStr">
      <is>
        <t>Акт 1322          Акт 1771         Акт 1980              Акт 2062</t>
      </is>
    </oc>
    <nc r="R21" t="inlineStr">
      <is>
        <t>Акт 1322          Акт 1771         Акт 1980              Акт 2062         Акт 2401              Акт 2412</t>
      </is>
    </nc>
  </rcc>
  <rcc rId="15580" sId="3">
    <oc r="S21" t="inlineStr">
      <is>
        <t>28.07.2015   05.10.2015  0211.2015   11.11.2015</t>
      </is>
    </oc>
    <nc r="S21" t="inlineStr">
      <is>
        <t>28.07.2015   05.10.2015  0211.2015   11.11.2015   24.12.2015   04.12.2015</t>
      </is>
    </nc>
  </rcc>
  <rcc rId="15581" sId="3">
    <nc r="F21" t="inlineStr">
      <is>
        <t>Исполнен 30.12.2015</t>
      </is>
    </nc>
  </rcc>
  <rcc rId="15582" sId="3" odxf="1" dxf="1" numFmtId="19">
    <nc r="D21">
      <v>42368</v>
    </nc>
    <odxf>
      <numFmt numFmtId="0" formatCode="General"/>
    </odxf>
    <ndxf>
      <numFmt numFmtId="19" formatCode="dd/mm/yyyy"/>
    </ndxf>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771" sId="5" eol="1" ref="A5:XFD5" action="insertRow"/>
  <rcc rId="15772" sId="5">
    <nc r="I5" t="inlineStr">
      <is>
        <t>май</t>
      </is>
    </nc>
  </rcc>
  <rrc rId="15773" sId="5" eol="1" ref="A6:XFD6" action="insertRow"/>
  <rcc rId="15774" sId="5">
    <nc r="I6" t="inlineStr">
      <is>
        <t>июнь</t>
      </is>
    </nc>
  </rcc>
  <rrc rId="15775" sId="5" eol="1" ref="A7:XFD7" action="insertRow"/>
  <rcc rId="15776" sId="5">
    <nc r="I7" t="inlineStr">
      <is>
        <t>ибль</t>
      </is>
    </nc>
  </rcc>
  <rrc rId="15777" sId="5" eol="1" ref="A8:XFD8" action="insertRow"/>
  <rcc rId="15778" sId="5">
    <nc r="I8" t="inlineStr">
      <is>
        <t>август</t>
      </is>
    </nc>
  </rcc>
  <rrc rId="15779" sId="5" eol="1" ref="A9:XFD9" action="insertRow"/>
  <rcc rId="15780" sId="5">
    <nc r="I9" t="inlineStr">
      <is>
        <t>сентябрь</t>
      </is>
    </nc>
  </rcc>
  <rrc rId="15781" sId="5" eol="1" ref="A10:XFD10" action="insertRow"/>
  <rcc rId="15782" sId="5">
    <nc r="I10" t="inlineStr">
      <is>
        <t>октябрь</t>
      </is>
    </nc>
  </rcc>
  <rrc rId="15783" sId="5" eol="1" ref="A11:XFD11" action="insertRow"/>
  <rcc rId="15784" sId="5">
    <nc r="I11" t="inlineStr">
      <is>
        <t>ноябрь</t>
      </is>
    </nc>
  </rcc>
  <rrc rId="15785" sId="5" eol="1" ref="A12:XFD12" action="insertRow"/>
  <rcc rId="15786" sId="5">
    <nc r="I12" t="inlineStr">
      <is>
        <t xml:space="preserve"> декабрь</t>
      </is>
    </nc>
  </rcc>
  <rrc rId="15787" sId="5" ref="A13:XFD13" action="deleteRow">
    <rfmt sheetId="5" xfDxf="1" sqref="A13:XFD13" start="0" length="0"/>
  </rrc>
  <rrc rId="15788" sId="5" ref="A13:XFD13" action="deleteRow">
    <rfmt sheetId="5" xfDxf="1" sqref="A13:XFD13" start="0" length="0"/>
  </rrc>
  <rrc rId="15789" sId="5" ref="A13:XFD13" action="deleteRow">
    <rfmt sheetId="5" xfDxf="1" sqref="A13:XFD13" start="0" length="0"/>
  </rr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90" sId="5">
    <nc r="G2">
      <v>4650</v>
    </nc>
  </rcc>
  <rcc rId="15791" sId="5">
    <nc r="H2">
      <v>4050</v>
    </nc>
  </rcc>
  <rcc rId="15792" sId="5">
    <nc r="G3">
      <v>4200</v>
    </nc>
  </rcc>
  <rcc rId="15793" sId="5">
    <nc r="H3">
      <v>4200</v>
    </nc>
  </rcc>
  <rcc rId="15794" sId="5">
    <nc r="G4">
      <v>4650</v>
    </nc>
  </rcc>
  <rcc rId="15795" sId="5">
    <nc r="H4">
      <v>4650</v>
    </nc>
  </rcc>
  <rcc rId="15796" sId="5">
    <nc r="G5">
      <v>4200</v>
    </nc>
  </rcc>
  <rcc rId="15797" sId="5">
    <nc r="H5">
      <v>4500</v>
    </nc>
  </rcc>
  <rcc rId="15798" sId="5">
    <nc r="G6">
      <v>4650</v>
    </nc>
  </rcc>
  <rcc rId="15799" sId="5">
    <nc r="H6">
      <v>4200</v>
    </nc>
  </rcc>
  <rcc rId="15800" sId="5">
    <oc r="I7" t="inlineStr">
      <is>
        <t>ибль</t>
      </is>
    </oc>
    <nc r="I7" t="inlineStr">
      <is>
        <t>июль</t>
      </is>
    </nc>
  </rcc>
  <rcc rId="15801" sId="5">
    <nc r="G7">
      <v>4500</v>
    </nc>
  </rcc>
  <rcc rId="15802" sId="5">
    <nc r="H7">
      <v>4500</v>
    </nc>
  </rcc>
  <rcc rId="15803" sId="5">
    <nc r="G8">
      <v>4650</v>
    </nc>
  </rcc>
  <rcc rId="15804" sId="5">
    <nc r="H8">
      <v>4650</v>
    </nc>
  </rcc>
  <rcc rId="15805" sId="5">
    <nc r="G9">
      <v>4500</v>
    </nc>
  </rcc>
  <rcc rId="15806" sId="5">
    <nc r="H9">
      <v>4650</v>
    </nc>
  </rcc>
  <rcc rId="15807" sId="5">
    <nc r="G10">
      <v>4200</v>
    </nc>
  </rcc>
  <rcc rId="15808" sId="5">
    <nc r="H10">
      <v>4500</v>
    </nc>
  </rcc>
  <rcc rId="15809" sId="5">
    <nc r="G11">
      <v>4500</v>
    </nc>
  </rcc>
  <rcc rId="15810" sId="5">
    <nc r="H11">
      <v>4650</v>
    </nc>
  </rcc>
  <rcc rId="15811" sId="5">
    <nc r="G12">
      <v>4350</v>
    </nc>
  </rcc>
  <rcc rId="15812" sId="5">
    <nc r="I13" t="inlineStr">
      <is>
        <t>декабрь</t>
      </is>
    </nc>
  </rcc>
  <rcc rId="15813" sId="5">
    <nc r="H12">
      <v>4500</v>
    </nc>
  </rcc>
  <rcc rId="15814" sId="5">
    <nc r="G13">
      <v>4650</v>
    </nc>
  </rcc>
  <rcc rId="15815" sId="5">
    <nc r="H13">
      <v>4350</v>
    </nc>
  </rcc>
  <rcc rId="15816" sId="5">
    <nc r="G14">
      <f>SUM(G2:G13)</f>
    </nc>
  </rcc>
  <rcc rId="15817" sId="5">
    <nc r="H14">
      <f>SUM(H2:H13)</f>
    </nc>
  </rcc>
  <rcc rId="15818" sId="5">
    <nc r="G15">
      <f>G14+H14</f>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19" sId="5">
    <nc r="K24" t="inlineStr">
      <is>
        <t>2314058 К</t>
      </is>
    </nc>
  </rcc>
  <rcc rId="15820" sId="5">
    <nc r="K3">
      <v>3150</v>
    </nc>
  </rcc>
  <rcc rId="15821" sId="5">
    <nc r="K4">
      <v>3850</v>
    </nc>
  </rcc>
  <rcc rId="15822" sId="5">
    <nc r="K5">
      <v>4060</v>
    </nc>
  </rcc>
  <rcc rId="15823" sId="5">
    <nc r="K6">
      <v>4480</v>
    </nc>
  </rcc>
  <rcc rId="15824" sId="5">
    <nc r="K7">
      <v>1820</v>
    </nc>
  </rcc>
  <rcc rId="15825" sId="5">
    <nc r="K8">
      <v>4060</v>
    </nc>
  </rcc>
  <rcc rId="15826" sId="5">
    <nc r="K9">
      <v>3710</v>
    </nc>
  </rcc>
  <rcc rId="15827" sId="5">
    <nc r="K10">
      <v>4130</v>
    </nc>
  </rcc>
  <rcc rId="15828" sId="5">
    <nc r="K11">
      <v>4200</v>
    </nc>
  </rcc>
  <rcc rId="15829" sId="5">
    <nc r="K12">
      <v>4200</v>
    </nc>
  </rcc>
  <rcc rId="15830" sId="5">
    <nc r="K13">
      <v>3430</v>
    </nc>
  </rcc>
  <rcc rId="15831" sId="5">
    <nc r="K14">
      <v>4340</v>
    </nc>
  </rcc>
  <rcc rId="15832" sId="5">
    <nc r="K15">
      <f>SUM(K3:K14)</f>
    </nc>
  </rcc>
  <rcc rId="15833" sId="5">
    <nc r="L3">
      <f>I3</f>
    </nc>
  </rcc>
  <rcc rId="15834" sId="5">
    <nc r="L4">
      <f>I4</f>
    </nc>
  </rcc>
  <rcc rId="15835" sId="5">
    <nc r="L5">
      <f>I5</f>
    </nc>
  </rcc>
  <rcc rId="15836" sId="5">
    <nc r="L6">
      <f>I6</f>
    </nc>
  </rcc>
  <rcc rId="15837" sId="5">
    <nc r="L7">
      <f>I7</f>
    </nc>
  </rcc>
  <rcc rId="15838" sId="5">
    <nc r="L8">
      <f>I8</f>
    </nc>
  </rcc>
  <rcc rId="15839" sId="5">
    <nc r="L9">
      <f>I9</f>
    </nc>
  </rcc>
  <rcc rId="15840" sId="5">
    <nc r="L10">
      <f>I10</f>
    </nc>
  </rcc>
  <rcc rId="15841" sId="5">
    <nc r="L11">
      <f>I11</f>
    </nc>
  </rcc>
  <rcc rId="15842" sId="5">
    <nc r="L12">
      <f>I12</f>
    </nc>
  </rcc>
  <rcc rId="15843" sId="5">
    <nc r="L13">
      <f>I13</f>
    </nc>
  </rcc>
  <rfmt sheetId="5" sqref="G15" start="0" length="2147483647">
    <dxf>
      <font>
        <b/>
      </font>
    </dxf>
  </rfmt>
  <rfmt sheetId="5" sqref="K15" start="0" length="2147483647">
    <dxf>
      <font>
        <b/>
      </font>
    </dxf>
  </rfmt>
  <rcc rId="15844" sId="5">
    <nc r="L14" t="inlineStr">
      <is>
        <t>декабрь</t>
      </is>
    </nc>
  </rcc>
  <rfmt sheetId="5" sqref="D19" start="0" length="2147483647">
    <dxf>
      <font>
        <b/>
      </font>
    </dxf>
  </rfmt>
  <rfmt sheetId="5" sqref="A22" start="0" length="2147483647">
    <dxf>
      <font>
        <b/>
      </font>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5845" sheetId="5" source="O2:O8" destination="O3:O9" sourceSheetId="5"/>
  <rfmt sheetId="5" sqref="N13" start="0" length="2147483647">
    <dxf>
      <font>
        <b/>
      </font>
    </dxf>
  </rfmt>
  <rcc rId="15846" sId="5">
    <oc r="G2">
      <v>4650</v>
    </oc>
    <nc r="G2"/>
  </rcc>
  <rcc rId="15847" sId="5">
    <oc r="H2">
      <v>4050</v>
    </oc>
    <nc r="H2"/>
  </rcc>
  <rcc rId="15848" sId="5">
    <oc r="I2" t="inlineStr">
      <is>
        <t>февраль</t>
      </is>
    </oc>
    <nc r="I2"/>
  </rcc>
  <rcc rId="15849" sId="5">
    <oc r="G3">
      <v>4200</v>
    </oc>
    <nc r="G3"/>
  </rcc>
  <rcc rId="15850" sId="5">
    <oc r="H3">
      <v>4200</v>
    </oc>
    <nc r="H3"/>
  </rcc>
  <rcc rId="15851" sId="5">
    <oc r="I3" t="inlineStr">
      <is>
        <t>март</t>
      </is>
    </oc>
    <nc r="I3"/>
  </rcc>
  <rcc rId="15852" sId="5">
    <oc r="K3">
      <v>3150</v>
    </oc>
    <nc r="K3"/>
  </rcc>
  <rcc rId="15853" sId="5">
    <oc r="L3">
      <f>I3</f>
    </oc>
    <nc r="L3"/>
  </rcc>
  <rcc rId="15854" sId="5">
    <oc r="G4">
      <v>4650</v>
    </oc>
    <nc r="G4"/>
  </rcc>
  <rcc rId="15855" sId="5">
    <oc r="H4">
      <v>4650</v>
    </oc>
    <nc r="H4"/>
  </rcc>
  <rcc rId="15856" sId="5">
    <oc r="I4" t="inlineStr">
      <is>
        <t>апрель</t>
      </is>
    </oc>
    <nc r="I4"/>
  </rcc>
  <rcc rId="15857" sId="5">
    <oc r="K4">
      <v>3850</v>
    </oc>
    <nc r="K4"/>
  </rcc>
  <rcc rId="15858" sId="5">
    <oc r="L4">
      <f>I4</f>
    </oc>
    <nc r="L4"/>
  </rcc>
  <rcc rId="15859" sId="5">
    <oc r="G5">
      <v>4200</v>
    </oc>
    <nc r="G5"/>
  </rcc>
  <rcc rId="15860" sId="5">
    <oc r="H5">
      <v>4500</v>
    </oc>
    <nc r="H5"/>
  </rcc>
  <rcc rId="15861" sId="5">
    <oc r="I5" t="inlineStr">
      <is>
        <t>май</t>
      </is>
    </oc>
    <nc r="I5"/>
  </rcc>
  <rcc rId="15862" sId="5">
    <oc r="K5">
      <v>4060</v>
    </oc>
    <nc r="K5"/>
  </rcc>
  <rcc rId="15863" sId="5">
    <oc r="L5">
      <f>I5</f>
    </oc>
    <nc r="L5"/>
  </rcc>
  <rcc rId="15864" sId="5">
    <oc r="G6">
      <v>4650</v>
    </oc>
    <nc r="G6"/>
  </rcc>
  <rcc rId="15865" sId="5">
    <oc r="H6">
      <v>4200</v>
    </oc>
    <nc r="H6"/>
  </rcc>
  <rcc rId="15866" sId="5">
    <oc r="I6" t="inlineStr">
      <is>
        <t>июнь</t>
      </is>
    </oc>
    <nc r="I6"/>
  </rcc>
  <rcc rId="15867" sId="5">
    <oc r="K6">
      <v>4480</v>
    </oc>
    <nc r="K6"/>
  </rcc>
  <rcc rId="15868" sId="5">
    <oc r="L6">
      <f>I6</f>
    </oc>
    <nc r="L6"/>
  </rcc>
  <rcc rId="15869" sId="5">
    <oc r="G7">
      <v>4500</v>
    </oc>
    <nc r="G7"/>
  </rcc>
  <rcc rId="15870" sId="5">
    <oc r="H7">
      <v>4500</v>
    </oc>
    <nc r="H7"/>
  </rcc>
  <rcc rId="15871" sId="5">
    <oc r="I7" t="inlineStr">
      <is>
        <t>июль</t>
      </is>
    </oc>
    <nc r="I7"/>
  </rcc>
  <rcc rId="15872" sId="5">
    <oc r="K7">
      <v>1820</v>
    </oc>
    <nc r="K7"/>
  </rcc>
  <rcc rId="15873" sId="5">
    <oc r="L7">
      <f>I7</f>
    </oc>
    <nc r="L7"/>
  </rcc>
  <rcc rId="15874" sId="5">
    <oc r="G8">
      <v>4650</v>
    </oc>
    <nc r="G8"/>
  </rcc>
  <rcc rId="15875" sId="5">
    <oc r="H8">
      <v>4650</v>
    </oc>
    <nc r="H8"/>
  </rcc>
  <rcc rId="15876" sId="5">
    <oc r="I8" t="inlineStr">
      <is>
        <t>август</t>
      </is>
    </oc>
    <nc r="I8"/>
  </rcc>
  <rcc rId="15877" sId="5">
    <oc r="K8">
      <v>4060</v>
    </oc>
    <nc r="K8"/>
  </rcc>
  <rcc rId="15878" sId="5">
    <oc r="L8">
      <f>I8</f>
    </oc>
    <nc r="L8"/>
  </rcc>
  <rcc rId="15879" sId="5">
    <oc r="G9">
      <v>4500</v>
    </oc>
    <nc r="G9"/>
  </rcc>
  <rcc rId="15880" sId="5">
    <oc r="H9">
      <v>4650</v>
    </oc>
    <nc r="H9"/>
  </rcc>
  <rcc rId="15881" sId="5">
    <oc r="I9" t="inlineStr">
      <is>
        <t>сентябрь</t>
      </is>
    </oc>
    <nc r="I9"/>
  </rcc>
  <rcc rId="15882" sId="5">
    <oc r="K9">
      <v>3710</v>
    </oc>
    <nc r="K9"/>
  </rcc>
  <rcc rId="15883" sId="5">
    <oc r="L9">
      <f>I9</f>
    </oc>
    <nc r="L9"/>
  </rcc>
  <rcc rId="15884" sId="5">
    <oc r="G10">
      <v>4200</v>
    </oc>
    <nc r="G10"/>
  </rcc>
  <rcc rId="15885" sId="5">
    <oc r="H10">
      <v>4500</v>
    </oc>
    <nc r="H10"/>
  </rcc>
  <rcc rId="15886" sId="5">
    <oc r="I10" t="inlineStr">
      <is>
        <t>октябрь</t>
      </is>
    </oc>
    <nc r="I10"/>
  </rcc>
  <rcc rId="15887" sId="5">
    <oc r="K10">
      <v>4130</v>
    </oc>
    <nc r="K10"/>
  </rcc>
  <rcc rId="15888" sId="5">
    <oc r="L10">
      <f>I10</f>
    </oc>
    <nc r="L10"/>
  </rcc>
  <rcc rId="15889" sId="5">
    <oc r="G11">
      <v>4500</v>
    </oc>
    <nc r="G11"/>
  </rcc>
  <rcc rId="15890" sId="5">
    <oc r="H11">
      <v>4650</v>
    </oc>
    <nc r="H11"/>
  </rcc>
  <rcc rId="15891" sId="5">
    <oc r="I11" t="inlineStr">
      <is>
        <t>ноябрь</t>
      </is>
    </oc>
    <nc r="I11"/>
  </rcc>
  <rcc rId="15892" sId="5">
    <oc r="K11">
      <v>4200</v>
    </oc>
    <nc r="K11"/>
  </rcc>
  <rcc rId="15893" sId="5">
    <oc r="L11">
      <f>I11</f>
    </oc>
    <nc r="L11"/>
  </rcc>
  <rcc rId="15894" sId="5">
    <oc r="G12">
      <v>4350</v>
    </oc>
    <nc r="G12"/>
  </rcc>
  <rcc rId="15895" sId="5">
    <oc r="H12">
      <v>4500</v>
    </oc>
    <nc r="H12"/>
  </rcc>
  <rcc rId="15896" sId="5">
    <oc r="I12" t="inlineStr">
      <is>
        <t xml:space="preserve"> декабрь</t>
      </is>
    </oc>
    <nc r="I12"/>
  </rcc>
  <rcc rId="15897" sId="5">
    <oc r="K12">
      <v>4200</v>
    </oc>
    <nc r="K12"/>
  </rcc>
  <rcc rId="15898" sId="5">
    <oc r="L12">
      <f>I12</f>
    </oc>
    <nc r="L12"/>
  </rcc>
  <rcc rId="15899" sId="5">
    <oc r="A13">
      <v>27386.67</v>
    </oc>
    <nc r="A13"/>
  </rcc>
  <rcc rId="15900" sId="5">
    <oc r="B13" t="inlineStr">
      <is>
        <t>май</t>
      </is>
    </oc>
    <nc r="B13"/>
  </rcc>
  <rcc rId="15901" sId="5">
    <oc r="D13">
      <v>27200</v>
    </oc>
    <nc r="D13"/>
  </rcc>
  <rcc rId="15902" sId="5">
    <oc r="E13" t="inlineStr">
      <is>
        <t>сентябрь</t>
      </is>
    </oc>
    <nc r="E13"/>
  </rcc>
  <rcc rId="15903" sId="5">
    <oc r="G13">
      <v>4650</v>
    </oc>
    <nc r="G13"/>
  </rcc>
  <rcc rId="15904" sId="5">
    <oc r="H13">
      <v>4350</v>
    </oc>
    <nc r="H13"/>
  </rcc>
  <rcc rId="15905" sId="5">
    <oc r="I13" t="inlineStr">
      <is>
        <t>декабрь</t>
      </is>
    </oc>
    <nc r="I13"/>
  </rcc>
  <rcc rId="15906" sId="5">
    <oc r="K13">
      <v>3430</v>
    </oc>
    <nc r="K13"/>
  </rcc>
  <rcc rId="15907" sId="5">
    <oc r="L13">
      <f>I13</f>
    </oc>
    <nc r="L13"/>
  </rcc>
  <rcc rId="15908" sId="5">
    <oc r="A14">
      <v>19563.38</v>
    </oc>
    <nc r="A14"/>
  </rcc>
  <rcc rId="15909" sId="5">
    <oc r="B14" t="inlineStr">
      <is>
        <t>июнь</t>
      </is>
    </oc>
    <nc r="B14"/>
  </rcc>
  <rcc rId="15910" sId="5">
    <oc r="D14">
      <v>34000</v>
    </oc>
    <nc r="D14"/>
  </rcc>
  <rcc rId="15911" sId="5">
    <oc r="E14" t="inlineStr">
      <is>
        <t>октябрь</t>
      </is>
    </oc>
    <nc r="E14"/>
  </rcc>
  <rcc rId="15912" sId="5">
    <oc r="G14">
      <f>SUM(G2:G13)</f>
    </oc>
    <nc r="G14"/>
  </rcc>
  <rcc rId="15913" sId="5">
    <oc r="H14">
      <f>SUM(H2:H13)</f>
    </oc>
    <nc r="H14"/>
  </rcc>
  <rcc rId="15914" sId="5">
    <oc r="K14">
      <v>4340</v>
    </oc>
    <nc r="K14"/>
  </rcc>
  <rcc rId="15915" sId="5">
    <oc r="L14" t="inlineStr">
      <is>
        <t>декабрь</t>
      </is>
    </oc>
    <nc r="L14"/>
  </rcc>
  <rcc rId="15916" sId="5">
    <oc r="A15">
      <v>22449.25</v>
    </oc>
    <nc r="A15"/>
  </rcc>
  <rcc rId="15917" sId="5">
    <oc r="B15" t="inlineStr">
      <is>
        <t>июль</t>
      </is>
    </oc>
    <nc r="B15"/>
  </rcc>
  <rcc rId="15918" sId="5">
    <oc r="D15">
      <v>27200</v>
    </oc>
    <nc r="D15"/>
  </rcc>
  <rcc rId="15919" sId="5">
    <oc r="E15" t="inlineStr">
      <is>
        <t>ноябрь</t>
      </is>
    </oc>
    <nc r="E15"/>
  </rcc>
  <rcc rId="15920" sId="5">
    <oc r="G15">
      <f>G14+H14</f>
    </oc>
    <nc r="G15"/>
  </rcc>
  <rcc rId="15921" sId="5">
    <oc r="K15">
      <f>SUM(K3:K14)</f>
    </oc>
    <nc r="K15"/>
  </rcc>
  <rcc rId="15922" sId="5">
    <oc r="A16">
      <v>31948.54</v>
    </oc>
    <nc r="A16"/>
  </rcc>
  <rcc rId="15923" sId="5">
    <oc r="B16" t="inlineStr">
      <is>
        <t>август</t>
      </is>
    </oc>
    <nc r="B16"/>
  </rcc>
  <rcc rId="15924" sId="5">
    <oc r="D16">
      <v>10880</v>
    </oc>
    <nc r="D16"/>
  </rcc>
  <rcc rId="15925" sId="5">
    <oc r="E16" t="inlineStr">
      <is>
        <t>ноябрь</t>
      </is>
    </oc>
    <nc r="E16"/>
  </rcc>
  <rcc rId="15926" sId="5">
    <oc r="A17">
      <v>22277.55</v>
    </oc>
    <nc r="A17"/>
  </rcc>
  <rcc rId="15927" sId="5">
    <oc r="B17" t="inlineStr">
      <is>
        <t>сентябрь</t>
      </is>
    </oc>
    <nc r="B17"/>
  </rcc>
  <rcc rId="15928" sId="5">
    <oc r="D17">
      <v>27600</v>
    </oc>
    <nc r="D17"/>
  </rcc>
  <rcc rId="15929" sId="5">
    <oc r="E17" t="inlineStr">
      <is>
        <t>ноябрь</t>
      </is>
    </oc>
    <nc r="E17"/>
  </rcc>
  <rcc rId="15930" sId="5">
    <oc r="A18">
      <v>20696.36</v>
    </oc>
    <nc r="A18"/>
  </rcc>
  <rcc rId="15931" sId="5">
    <oc r="B18" t="inlineStr">
      <is>
        <t>октябрь</t>
      </is>
    </oc>
    <nc r="B18"/>
  </rcc>
  <rcc rId="15932" sId="5">
    <oc r="D18">
      <v>11040</v>
    </oc>
    <nc r="D18"/>
  </rcc>
  <rcc rId="15933" sId="5">
    <oc r="E18" t="inlineStr">
      <is>
        <t>декабрь</t>
      </is>
    </oc>
    <nc r="E18"/>
  </rcc>
  <rcc rId="15934" sId="5">
    <oc r="A19">
      <v>23882.66</v>
    </oc>
    <nc r="A19"/>
  </rcc>
  <rcc rId="15935" sId="5">
    <oc r="B19" t="inlineStr">
      <is>
        <t>ноябрь</t>
      </is>
    </oc>
    <nc r="B19"/>
  </rcc>
  <rcc rId="15936" sId="5" numFmtId="34">
    <oc r="D19">
      <v>137920</v>
    </oc>
    <nc r="D19"/>
  </rcc>
  <rcc rId="15937" sId="5">
    <oc r="A20">
      <v>24637.26</v>
    </oc>
    <nc r="A20"/>
  </rcc>
  <rcc rId="15938" sId="5">
    <oc r="B20" t="inlineStr">
      <is>
        <t>декабрь</t>
      </is>
    </oc>
    <nc r="B20"/>
  </rcc>
  <rcc rId="15939" sId="5" numFmtId="4">
    <oc r="A21">
      <v>26700</v>
    </oc>
    <nc r="A21"/>
  </rcc>
  <rcc rId="15940" sId="5">
    <oc r="B21" t="inlineStr">
      <is>
        <t>декабрь</t>
      </is>
    </oc>
    <nc r="B21"/>
  </rcc>
  <rcc rId="15941" sId="5">
    <oc r="A22">
      <v>219541.67</v>
    </oc>
    <nc r="A22"/>
  </rcc>
  <rcc rId="15942" sId="5">
    <oc r="A24" t="inlineStr">
      <is>
        <t>2315010 Е</t>
      </is>
    </oc>
    <nc r="A24"/>
  </rcc>
  <rcc rId="15943" sId="5">
    <oc r="D24" t="inlineStr">
      <is>
        <t>2315012 ЭА</t>
      </is>
    </oc>
    <nc r="D24"/>
  </rcc>
  <rcc rId="15944" sId="5">
    <oc r="G24" t="inlineStr">
      <is>
        <t>2314050 К</t>
      </is>
    </oc>
    <nc r="G24"/>
  </rcc>
  <rcc rId="15945" sId="5">
    <oc r="H24" t="inlineStr">
      <is>
        <t>2314050 К</t>
      </is>
    </oc>
    <nc r="H24"/>
  </rcc>
  <rcc rId="15946" sId="5">
    <oc r="K24" t="inlineStr">
      <is>
        <t>2314058 К</t>
      </is>
    </oc>
    <nc r="K24"/>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47" sId="3" numFmtId="19">
    <nc r="C140">
      <v>42735</v>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168" sId="4" ref="A18:XFD18" action="insertRow"/>
  <rcc rId="16169" sId="4">
    <nc r="B18" t="inlineStr">
      <is>
        <t>010/2016</t>
      </is>
    </nc>
  </rcc>
  <rcc rId="16170" sId="4" numFmtId="19">
    <nc r="A18">
      <v>42409</v>
    </nc>
  </rcc>
  <rcc rId="16171" sId="4" numFmtId="19">
    <nc r="C18">
      <v>42735</v>
    </nc>
  </rcc>
  <rcc rId="16172" sId="4">
    <nc r="G18" t="inlineStr">
      <is>
        <t>Оказание услуг по хранению транспортного средства  TOYOTA CROWN</t>
      </is>
    </nc>
  </rcc>
  <rcc rId="16173" sId="4" numFmtId="4">
    <nc r="H18">
      <v>48600</v>
    </nc>
  </rcc>
  <rcc rId="16174" sId="4">
    <nc r="I18" t="inlineStr">
      <is>
        <t>ИП Исаев С.Ю.</t>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75" sId="4" numFmtId="4">
    <nc r="J17">
      <v>75900</v>
    </nc>
  </rcc>
  <rcc rId="16176" sId="4" numFmtId="19">
    <nc r="K17">
      <v>42412</v>
    </nc>
  </rcc>
  <rcc rId="16177" sId="4">
    <nc r="L17">
      <v>410051</v>
    </nc>
  </rcc>
  <rcc rId="16178" sId="4" numFmtId="19">
    <nc r="M17">
      <v>42412</v>
    </nc>
  </rcc>
  <rcc rId="16179" sId="4" numFmtId="4">
    <nc r="J16">
      <v>37840</v>
    </nc>
  </rcc>
  <rcc rId="16180" sId="4" numFmtId="19">
    <nc r="K16">
      <v>42412</v>
    </nc>
  </rcc>
  <rcc rId="16181" sId="4">
    <nc r="L16">
      <v>410049</v>
    </nc>
  </rcc>
  <rcc rId="16182" sId="4" odxf="1" dxf="1" numFmtId="19">
    <nc r="M16">
      <v>42412</v>
    </nc>
    <odxf>
      <numFmt numFmtId="0" formatCode="General"/>
    </odxf>
    <ndxf>
      <numFmt numFmtId="19" formatCode="dd/mm/yyyy"/>
    </ndxf>
  </rcc>
  <rcc rId="16183" sId="3" numFmtId="19">
    <nc r="K141">
      <v>42047</v>
    </nc>
  </rcc>
  <rcc rId="16184" sId="3">
    <nc r="J141">
      <f>1210+3410</f>
    </nc>
  </rcc>
  <rcc rId="16185" sId="3">
    <nc r="P141" t="inlineStr">
      <is>
        <t>389299  410050</t>
      </is>
    </nc>
  </rcc>
  <rcc rId="16186" sId="3" numFmtId="19">
    <nc r="Q141" t="inlineStr">
      <is>
        <t>11.02.2016 12.02.2016</t>
      </is>
    </nc>
  </rcc>
  <rcc rId="16187" sId="3">
    <nc r="R141" t="inlineStr">
      <is>
        <t>Акт 01               Акт 02</t>
      </is>
    </nc>
  </rcc>
  <rcc rId="16188" sId="3" numFmtId="19">
    <nc r="S141" t="inlineStr">
      <is>
        <t>31.02.2016 11.02.2016</t>
      </is>
    </nc>
  </rcc>
  <rcv guid="{CC860A81-C9B4-4A07-AB20-B1AA2CC2D120}" action="delete"/>
  <rdn rId="0" localSheetId="4" customView="1" name="Z_CC860A81_C9B4_4A07_AB20_B1AA2CC2D120_.wvu.FilterData" hidden="1" oldHidden="1">
    <formula>'2016 год'!$F$9:$K$17</formula>
  </rdn>
  <rdn rId="0" localSheetId="3" customView="1" name="Z_CC860A81_C9B4_4A07_AB20_B1AA2CC2D120_.wvu.FilterData" hidden="1" oldHidden="1">
    <formula>'2015 год'!$A$3:$S$154</formula>
    <oldFormula>'2015 год'!$A$3:$S$154</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93" sId="3" numFmtId="4">
    <nc r="J35">
      <v>32615.93</v>
    </nc>
  </rcc>
  <rcc rId="16194" sId="3" numFmtId="19">
    <nc r="K35">
      <v>42411</v>
    </nc>
  </rcc>
  <rcc rId="16195" sId="3">
    <nc r="P35">
      <v>390550</v>
    </nc>
  </rcc>
  <rcc rId="16196" sId="3" numFmtId="19">
    <nc r="Q35">
      <v>42411</v>
    </nc>
  </rcc>
  <rcc rId="16197" sId="3">
    <nc r="R35" t="inlineStr">
      <is>
        <t>Т-н 1-5725-Т</t>
      </is>
    </nc>
  </rcc>
  <rcc rId="16198" sId="3" numFmtId="19">
    <nc r="S35">
      <v>42400</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15" sId="3" numFmtId="4">
    <nc r="J29">
      <v>323691.59999999998</v>
    </nc>
  </rcc>
  <rcc rId="15116" sId="3" numFmtId="19">
    <nc r="K29">
      <v>42355</v>
    </nc>
  </rcc>
  <rcc rId="15117" sId="3">
    <nc r="P29">
      <v>731241</v>
    </nc>
  </rcc>
  <rcc rId="15118" sId="3" numFmtId="19">
    <nc r="Q29">
      <v>42355</v>
    </nc>
  </rcc>
  <rcc rId="15119" sId="3">
    <nc r="R29" t="inlineStr">
      <is>
        <t>Акт БН-0389</t>
      </is>
    </nc>
  </rcc>
  <rcc rId="15120" sId="3" numFmtId="19">
    <nc r="S29">
      <v>42347</v>
    </nc>
  </rcc>
  <rcc rId="15121" sId="3">
    <nc r="F29" t="inlineStr">
      <is>
        <t>Исполнен 17.12.2015</t>
      </is>
    </nc>
  </rcc>
  <rcc rId="15122" sId="3" numFmtId="19">
    <nc r="D29">
      <v>42355</v>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99" sId="4">
    <nc r="B20" t="inlineStr">
      <is>
        <t>012/2016</t>
      </is>
    </nc>
  </rcc>
  <rcc rId="16200" sId="4" numFmtId="19">
    <nc r="A20">
      <v>42415</v>
    </nc>
  </rcc>
  <rcc rId="16201" sId="4" numFmtId="19">
    <nc r="C20">
      <v>42446</v>
    </nc>
  </rcc>
  <rcc rId="16202" sId="4">
    <nc r="G20" t="inlineStr">
      <is>
        <t>В рамках проведения заседания коллегии министерства образования и науки Хабаровского края: изготовление шильды металлической, покрытие глянцевое (золотом), 5х17 см.</t>
      </is>
    </nc>
  </rcc>
  <rcc rId="16203" sId="4" numFmtId="4">
    <nc r="H20">
      <v>3780</v>
    </nc>
  </rcc>
  <rcc rId="16204" sId="4">
    <nc r="I20" t="inlineStr">
      <is>
        <t>ООО "Рапид"</t>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05" sId="3">
    <oc r="J45">
      <f>5000+5000</f>
    </oc>
    <nc r="J45">
      <f>5000+5000+5000</f>
    </nc>
  </rcc>
  <rcc rId="16206" sId="3" numFmtId="19">
    <oc r="K45">
      <v>42391</v>
    </oc>
    <nc r="K45">
      <v>42416</v>
    </nc>
  </rcc>
  <rcc rId="16207" sId="3">
    <oc r="L45" t="inlineStr">
      <is>
        <t>838677   182879</t>
      </is>
    </oc>
    <nc r="L45" t="inlineStr">
      <is>
        <t>838677   182879  437043</t>
      </is>
    </nc>
  </rcc>
  <rcc rId="16208" sId="3">
    <oc r="M45" t="inlineStr">
      <is>
        <t>24.12.2015 22.01.2016</t>
      </is>
    </oc>
    <nc r="M45" t="inlineStr">
      <is>
        <t>24.12.2015 22.01.2016  16.02.2016</t>
      </is>
    </nc>
  </rcc>
  <rcv guid="{CC860A81-C9B4-4A07-AB20-B1AA2CC2D120}" action="delete"/>
  <rdn rId="0" localSheetId="4" customView="1" name="Z_CC860A81_C9B4_4A07_AB20_B1AA2CC2D120_.wvu.FilterData" hidden="1" oldHidden="1">
    <formula>'2016 год'!$A$3:$S$3</formula>
    <oldFormula>'2016 год'!$F$9:$K$17</oldFormula>
  </rdn>
  <rdn rId="0" localSheetId="3" customView="1" name="Z_CC860A81_C9B4_4A07_AB20_B1AA2CC2D120_.wvu.FilterData" hidden="1" oldHidden="1">
    <formula>'2015 год'!$A$3:$S$154</formula>
    <oldFormula>'2015 год'!$A$3:$S$154</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13" sId="3">
    <nc r="J151">
      <f>507.69</f>
    </nc>
  </rcc>
  <rcc rId="16214" sId="3" numFmtId="19">
    <nc r="K151">
      <v>42417</v>
    </nc>
  </rcc>
  <rcc rId="16215" sId="3">
    <nc r="L151">
      <v>452301</v>
    </nc>
  </rcc>
  <rcc rId="16216" sId="3" odxf="1" dxf="1" numFmtId="19">
    <nc r="M151">
      <v>42417</v>
    </nc>
    <odxf>
      <numFmt numFmtId="0" formatCode="General"/>
    </odxf>
    <ndxf>
      <numFmt numFmtId="19" formatCode="dd/mm/yyyy"/>
    </ndxf>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217" sId="4" ref="A12:XFD12" action="insertRow"/>
  <rcc rId="16218" sId="4">
    <nc r="B12" t="inlineStr">
      <is>
        <t>004/2016</t>
      </is>
    </nc>
  </rcc>
  <rcc rId="16219" sId="4" numFmtId="19">
    <nc r="A12">
      <v>42388</v>
    </nc>
  </rcc>
  <rcc rId="16220" sId="4" numFmtId="19">
    <nc r="C12">
      <v>42452</v>
    </nc>
  </rcc>
  <rcc rId="16221" sId="4">
    <nc r="G12" t="inlineStr">
      <is>
        <t>Оказание услуг по настройке телекоммуникационного оборудования</t>
      </is>
    </nc>
  </rcc>
  <rcc rId="16222" sId="4" numFmtId="4">
    <nc r="H12">
      <v>10000</v>
    </nc>
  </rcc>
  <rcc rId="16223" sId="4">
    <nc r="I12" t="inlineStr">
      <is>
        <t>ООО "Авантелеком"</t>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70:B70 A128:B128 A141:B141">
    <dxf>
      <fill>
        <patternFill patternType="solid">
          <bgColor rgb="FFFF0000"/>
        </patternFill>
      </fill>
    </dxf>
  </rfmt>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28:B128">
    <dxf>
      <fill>
        <patternFill patternType="none">
          <bgColor auto="1"/>
        </patternFill>
      </fill>
    </dxf>
  </rfmt>
  <rfmt sheetId="3" sqref="A141:C141">
    <dxf>
      <fill>
        <patternFill patternType="none">
          <bgColor auto="1"/>
        </patternFill>
      </fill>
    </dxf>
  </rfmt>
  <rfmt sheetId="3" sqref="A70:B70">
    <dxf>
      <fill>
        <patternFill patternType="none">
          <bgColor auto="1"/>
        </patternFill>
      </fill>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224" sId="3" ref="A142:XFD142" action="insertRow"/>
  <rcc rId="16225" sId="3">
    <nc r="B142" t="inlineStr">
      <is>
        <t>081/2015</t>
      </is>
    </nc>
  </rcc>
  <rcc rId="16226" sId="3" numFmtId="19">
    <nc r="A142">
      <v>42341</v>
    </nc>
  </rcc>
  <rcc rId="16227" sId="3" numFmtId="19">
    <nc r="C142">
      <v>42583</v>
    </nc>
  </rcc>
  <rcc rId="16228" sId="3">
    <nc r="G142" t="inlineStr">
      <is>
        <t>Возмездное оказание услуг по сопровождению программного обеспечения и бухгалтерского (бюджетног) учета по вызовам</t>
      </is>
    </nc>
  </rcc>
  <rcc rId="16229" sId="3" numFmtId="4">
    <nc r="H142">
      <v>100000</v>
    </nc>
  </rcc>
  <rcc rId="16230" sId="3">
    <nc r="I142" t="inlineStr">
      <is>
        <t>ООО "Дальсофт"</t>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31" sId="4">
    <nc r="B22" t="inlineStr">
      <is>
        <t>015/2016</t>
      </is>
    </nc>
  </rcc>
  <rcc rId="16232" sId="4" numFmtId="19">
    <nc r="A22">
      <v>42426</v>
    </nc>
  </rcc>
  <rcc rId="16233" sId="4">
    <nc r="G22" t="inlineStr">
      <is>
        <t>ОСАГО</t>
      </is>
    </nc>
  </rcc>
  <rcc rId="16234" sId="4" numFmtId="4">
    <nc r="H22">
      <v>10707.8</v>
    </nc>
  </rcc>
  <rcc rId="16235" sId="4">
    <nc r="I22" t="inlineStr">
      <is>
        <t>ОАО "АльфаСтрахование"</t>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236" sId="4" ref="A22:XFD22" action="insertRow"/>
  <rcc rId="16237" sId="4">
    <nc r="B22" t="inlineStr">
      <is>
        <t>013/2016</t>
      </is>
    </nc>
  </rcc>
  <rcc rId="16238" sId="4" numFmtId="19">
    <nc r="A22">
      <v>42420</v>
    </nc>
  </rcc>
  <rcc rId="16239" sId="4" numFmtId="19">
    <nc r="C22">
      <v>42735</v>
    </nc>
  </rcc>
  <rcc rId="16240" sId="4">
    <nc r="G22" t="inlineStr">
      <is>
        <t>Оказание информационных услуг по сопровождению (обновлению) программ для ЭВМ и баз данных, составляющих информационно-справочную систему (ИСС) "Кодекс" и/или "Техэксперт"</t>
      </is>
    </nc>
  </rcc>
  <rcc rId="16241" sId="4" numFmtId="4">
    <nc r="H22">
      <v>84130</v>
    </nc>
  </rcc>
  <rcc rId="16242" sId="4">
    <nc r="I22" t="inlineStr">
      <is>
        <t>ООО "ДиЛеММа"</t>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243" sId="4" ref="A23:XFD23" action="insertRow"/>
  <rcc rId="16244" sId="4">
    <nc r="B23" t="inlineStr">
      <is>
        <t>014/2016</t>
      </is>
    </nc>
  </rcc>
  <rcc rId="16245" sId="4" numFmtId="19">
    <nc r="A23">
      <v>42426</v>
    </nc>
  </rcc>
  <rcc rId="16246" sId="4" numFmtId="19">
    <nc r="C23">
      <v>42475</v>
    </nc>
  </rcc>
  <rcc rId="16247" sId="4">
    <nc r="G23" t="inlineStr">
      <is>
        <t>Оказание услуг по очистке от снега, надели и сосулек кровли здания и уборке скинутого снега с территории вокруг здания</t>
      </is>
    </nc>
  </rcc>
  <rcc rId="16248" sId="4" numFmtId="4">
    <nc r="H23">
      <v>17000</v>
    </nc>
  </rcc>
  <rcc rId="16249" sId="4">
    <nc r="I23" t="inlineStr">
      <is>
        <t>ООО "Амурская ремонтно-строительная компания"</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23" sId="3" numFmtId="4">
    <oc r="H32">
      <v>495008.29</v>
    </oc>
    <nc r="H32">
      <v>791656.57</v>
    </nc>
  </rcc>
  <rcc rId="15124" sId="3">
    <oc r="I32" t="inlineStr">
      <is>
        <t>ООО "Фортуны"</t>
      </is>
    </oc>
    <nc r="I32" t="inlineStr">
      <is>
        <t>ООО "Фортуна"</t>
      </is>
    </nc>
  </rcc>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6250" sheetId="3" source="L152" destination="P152" sourceSheetId="3">
    <rfmt sheetId="3" sqref="P15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m>
  <rm rId="16251" sheetId="3" source="M152" destination="Q152" sourceSheetId="3">
    <rfmt sheetId="3" sqref="Q15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m>
  <rcc rId="16252" sId="3">
    <nc r="R152" t="inlineStr">
      <is>
        <t>Акт МТТ-00118-16</t>
      </is>
    </nc>
  </rcc>
  <rcc rId="16253" sId="3" numFmtId="19">
    <nc r="S152">
      <v>42400</v>
    </nc>
  </rcc>
  <rcc rId="16254" sId="3">
    <nc r="J135">
      <f>680</f>
    </nc>
  </rcc>
  <rcc rId="16255" sId="3" numFmtId="19">
    <nc r="K135">
      <v>42418</v>
    </nc>
  </rcc>
  <rcc rId="16256" sId="3">
    <nc r="P135">
      <v>465432</v>
    </nc>
  </rcc>
  <rcc rId="16257" sId="3" numFmtId="19">
    <nc r="Q135">
      <v>42418</v>
    </nc>
  </rcc>
  <rcc rId="16258" sId="3">
    <nc r="J147">
      <f>17887</f>
    </nc>
  </rcc>
  <rcc rId="16259" sId="3" numFmtId="19">
    <nc r="K147">
      <v>42418</v>
    </nc>
  </rcc>
  <rcc rId="16260" sId="3">
    <nc r="P147">
      <v>465433</v>
    </nc>
  </rcc>
  <rcc rId="16261" sId="3" numFmtId="19">
    <nc r="Q147">
      <v>42418</v>
    </nc>
  </rcc>
  <rcc rId="16262" sId="3">
    <nc r="J153">
      <f>8164.83</f>
    </nc>
  </rcc>
  <rcc rId="16263" sId="3" numFmtId="19">
    <nc r="K153">
      <v>42418</v>
    </nc>
  </rcc>
  <rcc rId="16264" sId="3">
    <nc r="P153">
      <v>465434</v>
    </nc>
  </rcc>
  <rcc rId="16265" sId="3" numFmtId="19">
    <nc r="Q153">
      <v>42418</v>
    </nc>
  </rcc>
  <rcc rId="16266" sId="3" numFmtId="4">
    <nc r="J134">
      <v>3280</v>
    </nc>
  </rcc>
  <rcc rId="16267" sId="3" numFmtId="19">
    <nc r="K134">
      <v>42419</v>
    </nc>
  </rcc>
  <rcc rId="16268" sId="3">
    <nc r="P134">
      <v>481290</v>
    </nc>
  </rcc>
  <rcc rId="16269" sId="3" numFmtId="19">
    <nc r="Q134">
      <v>42419</v>
    </nc>
  </rcc>
  <rcc rId="16270" sId="3">
    <nc r="R134" t="inlineStr">
      <is>
        <t>Акт №32</t>
      </is>
    </nc>
  </rcc>
  <rcc rId="16271" sId="3" numFmtId="19">
    <nc r="S134">
      <v>42400</v>
    </nc>
  </rcc>
  <rcc rId="16272" sId="3">
    <oc r="J39">
      <f>8492.01+13591.11+8520.92</f>
    </oc>
    <nc r="J39">
      <f>8492.01+13591.11+8520.92+1945.9</f>
    </nc>
  </rcc>
  <rcc rId="16273" sId="3">
    <nc r="P39">
      <v>481295</v>
    </nc>
  </rcc>
  <rcc rId="16274" sId="3" numFmtId="19">
    <nc r="Q39">
      <v>42419</v>
    </nc>
  </rcc>
  <rcc rId="16275" sId="3">
    <nc r="R39" t="inlineStr">
      <is>
        <t>Акт 1837/2/04</t>
      </is>
    </nc>
  </rcc>
  <rcc rId="16276" sId="3" numFmtId="19">
    <nc r="S39">
      <v>42400</v>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77" sId="3" numFmtId="4">
    <nc r="J48">
      <v>93236.15</v>
    </nc>
  </rcc>
  <rcc rId="16278" sId="3" numFmtId="19">
    <nc r="K48">
      <v>42419</v>
    </nc>
  </rcc>
  <rcc rId="16279" sId="3">
    <nc r="P48">
      <v>484602</v>
    </nc>
  </rcc>
  <rcc rId="16280" sId="3" numFmtId="19">
    <nc r="Q48">
      <v>42419</v>
    </nc>
  </rcc>
  <rcc rId="16281" sId="3">
    <nc r="R48" t="inlineStr">
      <is>
        <t>Акт ПРУТ-000021</t>
      </is>
    </nc>
  </rcc>
  <rcc rId="16282" sId="3" numFmtId="19">
    <nc r="S48">
      <v>42404</v>
    </nc>
  </rcc>
  <rcc rId="16283" sId="3">
    <nc r="F48" t="inlineStr">
      <is>
        <t>Исполнен 19.02.2016</t>
      </is>
    </nc>
  </rcc>
  <rcc rId="16284" sId="3" numFmtId="19">
    <nc r="D48">
      <v>42419</v>
    </nc>
  </rcc>
  <rcc rId="16285" sId="4" numFmtId="4">
    <nc r="J11">
      <v>72401</v>
    </nc>
  </rcc>
  <rcc rId="16286" sId="4" numFmtId="19">
    <nc r="K11">
      <v>42424</v>
    </nc>
  </rcc>
  <rcc rId="16287" sId="4">
    <nc r="F11" t="inlineStr">
      <is>
        <t>Исполнен 24.02.2016</t>
      </is>
    </nc>
  </rcc>
  <rcc rId="16288" sId="4" numFmtId="19">
    <nc r="D11">
      <v>42424</v>
    </nc>
  </rcc>
  <rcc rId="16289" sId="4">
    <nc r="P11">
      <v>511069</v>
    </nc>
  </rcc>
  <rcc rId="16290" sId="4" numFmtId="19">
    <nc r="Q11">
      <v>42424</v>
    </nc>
  </rcc>
  <rcc rId="16291" sId="4">
    <nc r="R11" t="inlineStr">
      <is>
        <t>Акт №1</t>
      </is>
    </nc>
  </rcc>
  <rcc rId="16292" sId="4" numFmtId="19">
    <nc r="S11">
      <v>42394</v>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93" sId="3">
    <nc r="J38">
      <f>16630.94</f>
    </nc>
  </rcc>
  <rcc rId="16294" sId="3" numFmtId="19">
    <nc r="K38">
      <v>42424</v>
    </nc>
  </rcc>
  <rcc rId="16295" sId="3">
    <nc r="P38">
      <v>511070</v>
    </nc>
  </rcc>
  <rcc rId="16296" sId="3" numFmtId="19">
    <nc r="Q38">
      <v>42424</v>
    </nc>
  </rcc>
  <rcc rId="16297" sId="3">
    <nc r="R38" t="inlineStr">
      <is>
        <t>Акт №8</t>
      </is>
    </nc>
  </rcc>
  <rcc rId="16298" sId="3" numFmtId="19">
    <nc r="S38">
      <v>42400</v>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99" sId="4" numFmtId="4">
    <nc r="J16">
      <v>5100</v>
    </nc>
  </rcc>
  <rcc rId="16300" sId="4" numFmtId="19">
    <nc r="K16">
      <v>42425</v>
    </nc>
  </rcc>
  <rcc rId="16301" sId="4" numFmtId="4">
    <oc r="H16">
      <v>5100.97</v>
    </oc>
    <nc r="H16">
      <v>5100</v>
    </nc>
  </rcc>
  <rcc rId="16302" sId="4">
    <nc r="L16">
      <v>519785</v>
    </nc>
  </rcc>
  <rcc rId="16303" sId="4" numFmtId="19">
    <nc r="M16">
      <v>42425</v>
    </nc>
  </rcc>
  <rcc rId="16304" sId="4">
    <nc r="F16" t="inlineStr">
      <is>
        <t>Исполнен 25.02.2016</t>
      </is>
    </nc>
  </rcc>
  <rcc rId="16305" sId="3" numFmtId="19">
    <nc r="D128">
      <v>42304</v>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06" sId="3" numFmtId="4">
    <nc r="J142">
      <f>30200</f>
    </nc>
  </rcc>
  <rcc rId="16307" sId="3" numFmtId="19">
    <nc r="K142">
      <v>42060</v>
    </nc>
  </rcc>
  <rcc rId="16308" sId="3">
    <nc r="P142">
      <v>521931</v>
    </nc>
  </rcc>
  <rcc rId="16309" sId="3" numFmtId="19">
    <nc r="Q142">
      <v>42425</v>
    </nc>
  </rcc>
  <rcc rId="16310" sId="3">
    <nc r="R142" t="inlineStr">
      <is>
        <t>Акт 669</t>
      </is>
    </nc>
  </rcc>
  <rcc rId="16311" sId="3" numFmtId="19">
    <nc r="S142">
      <v>42417</v>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12" sId="4" numFmtId="4">
    <nc r="J20">
      <v>10350</v>
    </nc>
  </rcc>
  <rcc rId="16313" sId="4" numFmtId="19">
    <nc r="K20">
      <v>42425</v>
    </nc>
  </rcc>
  <rcc rId="16314" sId="4">
    <nc r="P20">
      <v>521929</v>
    </nc>
  </rcc>
  <rcc rId="16315" sId="4" numFmtId="19">
    <nc r="Q20">
      <v>42425</v>
    </nc>
  </rcc>
  <rcc rId="16316" sId="4">
    <nc r="R20" t="inlineStr">
      <is>
        <t>Акт б/н</t>
      </is>
    </nc>
  </rcc>
  <rcc rId="16317" sId="4" numFmtId="19">
    <nc r="S20">
      <v>42420</v>
    </nc>
  </rcc>
  <rcc rId="16318" sId="4">
    <nc r="F20" t="inlineStr">
      <is>
        <t>Исполнен 25.02.2016</t>
      </is>
    </nc>
  </rcc>
  <rcc rId="16319" sId="4" numFmtId="19">
    <nc r="D20">
      <v>42425</v>
    </nc>
  </rcc>
  <rcc rId="16320" sId="3">
    <nc r="J46">
      <f>28887.61</f>
    </nc>
  </rcc>
  <rcc rId="16321" sId="3" numFmtId="19">
    <nc r="K46">
      <v>42429</v>
    </nc>
  </rcc>
  <rcc rId="16322" sId="3">
    <nc r="P46">
      <v>558873</v>
    </nc>
  </rcc>
  <rcc rId="16323" sId="3" numFmtId="19">
    <nc r="Q46">
      <v>42429</v>
    </nc>
  </rcc>
  <rcc rId="16324" sId="3">
    <nc r="R46" t="inlineStr">
      <is>
        <t>Акт У03797-16</t>
      </is>
    </nc>
  </rcc>
  <rcc rId="16325" sId="3" numFmtId="19">
    <nc r="S46">
      <v>42400</v>
    </nc>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26" sId="3">
    <oc r="J142">
      <f>30200</f>
    </oc>
    <nc r="J142">
      <f>30200+2376</f>
    </nc>
  </rcc>
  <rcc rId="16327" sId="3" numFmtId="19">
    <oc r="K142">
      <v>42060</v>
    </oc>
    <nc r="K142">
      <v>42429</v>
    </nc>
  </rcc>
  <rcc rId="16328" sId="3">
    <oc r="P142">
      <v>521931</v>
    </oc>
    <nc r="P142" t="inlineStr">
      <is>
        <t>521931   558876</t>
      </is>
    </nc>
  </rcc>
  <rcc rId="16329" sId="3" numFmtId="19">
    <oc r="Q142">
      <v>42425</v>
    </oc>
    <nc r="Q142" t="inlineStr">
      <is>
        <t>25.02.2016 29.02.2016</t>
      </is>
    </nc>
  </rcc>
  <rcc rId="16330" sId="3">
    <oc r="R142" t="inlineStr">
      <is>
        <t>Акт 669</t>
      </is>
    </oc>
    <nc r="R142" t="inlineStr">
      <is>
        <t>Акт 669           Акт567</t>
      </is>
    </nc>
  </rcc>
  <rcc rId="16331" sId="3" numFmtId="19">
    <oc r="S142">
      <v>42417</v>
    </oc>
    <nc r="S142" t="inlineStr">
      <is>
        <t>17.02.2016  15.02.2016</t>
      </is>
    </nc>
  </rcc>
  <rcc rId="16332" sId="4" numFmtId="4">
    <nc r="J12">
      <v>10000</v>
    </nc>
  </rcc>
  <rcc rId="16333" sId="4" numFmtId="19">
    <nc r="K12">
      <v>42429</v>
    </nc>
  </rcc>
  <rcc rId="16334" sId="4">
    <nc r="P12">
      <v>561960</v>
    </nc>
  </rcc>
  <rcc rId="16335" sId="4" numFmtId="19">
    <nc r="Q12">
      <v>42429</v>
    </nc>
  </rcc>
  <rcc rId="16336" sId="4">
    <nc r="R12" t="inlineStr">
      <is>
        <t>Акт б/н</t>
      </is>
    </nc>
  </rcc>
  <rcc rId="16337" sId="4" numFmtId="19">
    <nc r="S12">
      <v>42425</v>
    </nc>
  </rcc>
  <rcc rId="16338" sId="4">
    <nc r="F12" t="inlineStr">
      <is>
        <t>Исполнен 29.02.2016</t>
      </is>
    </nc>
  </rcc>
  <rcc rId="16339" sId="4" numFmtId="19">
    <nc r="D12">
      <v>42398</v>
    </nc>
  </rcc>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40" sId="3">
    <nc r="R135" t="inlineStr">
      <is>
        <t>Акт б/н</t>
      </is>
    </nc>
  </rcc>
  <rcc rId="16341" sId="3" numFmtId="19">
    <nc r="S135">
      <v>42400</v>
    </nc>
  </rcc>
  <rcc rId="16342" sId="3">
    <nc r="R147" t="inlineStr">
      <is>
        <t>Акт У01086-16</t>
      </is>
    </nc>
  </rcc>
  <rcc rId="16343" sId="3" numFmtId="19">
    <nc r="S147">
      <v>42400</v>
    </nc>
  </rcc>
  <rcc rId="16344" sId="3">
    <nc r="R153" t="inlineStr">
      <is>
        <t>Акт б/н</t>
      </is>
    </nc>
  </rcc>
  <rcc rId="16345" sId="3" numFmtId="19">
    <nc r="S153">
      <v>42400</v>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346" sId="4" ref="A8:XFD8" action="insertRow"/>
  <rcc rId="16347" sId="4">
    <nc r="B8" t="inlineStr">
      <is>
        <t>2316005 ЭА</t>
      </is>
    </nc>
  </rcc>
  <rcc rId="16348" sId="4">
    <oc r="B7" t="inlineStr">
      <is>
        <t>2315004ЭА</t>
      </is>
    </oc>
    <nc r="B7" t="inlineStr">
      <is>
        <t>2316004 ЭА</t>
      </is>
    </nc>
  </rcc>
  <rcc rId="16349" sId="4" numFmtId="19">
    <nc r="A8">
      <v>42438</v>
    </nc>
  </rcc>
  <rcc rId="16350" sId="4" numFmtId="19">
    <nc r="C8">
      <v>42795</v>
    </nc>
  </rcc>
  <rcc rId="16351" sId="4">
    <nc r="G8" t="inlineStr">
      <is>
        <t>Оказание услуг по предоставлению доступа в сеть Интернет</t>
      </is>
    </nc>
  </rcc>
  <rcc rId="16352" sId="4" numFmtId="4">
    <nc r="H8">
      <v>94767</v>
    </nc>
  </rcc>
  <rcc rId="16353" sId="4">
    <nc r="I8" t="inlineStr">
      <is>
        <t>ПАО междугородной и международной электрической связи "Ростелеком"</t>
      </is>
    </nc>
  </rcc>
  <rfmt sheetId="4" sqref="I8">
    <dxf>
      <alignment wrapText="1" readingOrder="0"/>
    </dxf>
  </rfmt>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54" sId="4" numFmtId="4">
    <nc r="J22">
      <v>3780</v>
    </nc>
  </rcc>
  <rcc rId="16355" sId="4" numFmtId="19">
    <nc r="K22">
      <v>42438</v>
    </nc>
  </rcc>
  <rcc rId="16356" sId="4">
    <nc r="P22">
      <v>644661</v>
    </nc>
  </rcc>
  <rcc rId="16357" sId="4" numFmtId="19">
    <nc r="Q22">
      <v>42438</v>
    </nc>
  </rcc>
  <rcc rId="16358" sId="4">
    <nc r="R22" t="inlineStr">
      <is>
        <t>Акт б/н</t>
      </is>
    </nc>
  </rcc>
  <rcc rId="16359" sId="4" numFmtId="19">
    <nc r="S22">
      <v>42419</v>
    </nc>
  </rcc>
  <rcc rId="16360" sId="4">
    <nc r="F22" t="inlineStr">
      <is>
        <t>Исполнен 09.03.2016</t>
      </is>
    </nc>
  </rcc>
  <rcc rId="16361" sId="4" numFmtId="19">
    <nc r="D22">
      <v>42438</v>
    </nc>
  </rcc>
  <rcc rId="16362" sId="4">
    <nc r="J7">
      <f>18553.32</f>
    </nc>
  </rcc>
  <rcc rId="16363" sId="4" numFmtId="19">
    <nc r="K7">
      <v>42438</v>
    </nc>
  </rcc>
  <rcc rId="16364" sId="4">
    <nc r="P7">
      <v>644665</v>
    </nc>
  </rcc>
  <rcc rId="16365" sId="4" numFmtId="19">
    <nc r="Q7">
      <v>42438</v>
    </nc>
  </rcc>
  <rcc rId="16366" sId="4">
    <nc r="R7" t="inlineStr">
      <is>
        <t>Т-н 119</t>
      </is>
    </nc>
  </rcc>
  <rcc rId="16367" sId="4" numFmtId="19">
    <nc r="S7">
      <v>42426</v>
    </nc>
  </rcc>
  <rcv guid="{CC860A81-C9B4-4A07-AB20-B1AA2CC2D120}" action="delete"/>
  <rdn rId="0" localSheetId="4" customView="1" name="Z_CC860A81_C9B4_4A07_AB20_B1AA2CC2D120_.wvu.FilterData" hidden="1" oldHidden="1">
    <formula>'2016 год'!$A$3:$S$3</formula>
    <oldFormula>'2016 год'!$A$3:$S$3</oldFormula>
  </rdn>
  <rdn rId="0" localSheetId="3" customView="1" name="Z_CC860A81_C9B4_4A07_AB20_B1AA2CC2D120_.wvu.FilterData" hidden="1" oldHidden="1">
    <formula>'2015 год'!$A$3:$S$155</formula>
    <oldFormula>'2015 год'!$A$3:$S$155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013" sId="4" ref="A12:XFD12" action="insertRow"/>
  <rrc rId="16014" sId="4" ref="A12:XFD12" action="insertRow"/>
  <rcc rId="16015" sId="4">
    <nc r="B12" t="inlineStr">
      <is>
        <t>005/2016/А</t>
      </is>
    </nc>
  </rcc>
  <rcc rId="16016" sId="4" numFmtId="19">
    <nc r="A12">
      <v>42388</v>
    </nc>
  </rcc>
  <rcc rId="16017" sId="4" numFmtId="4">
    <nc r="H12">
      <v>43200</v>
    </nc>
  </rcc>
  <rcc rId="16018" sId="4">
    <nc r="I12" t="inlineStr">
      <is>
        <t>ООО "Дальсофт"</t>
      </is>
    </nc>
  </rcc>
  <rcc rId="16019" sId="4">
    <nc r="G12" t="inlineStr">
      <is>
        <t>Предоставление неисключительных прав использования программного обеспечения</t>
      </is>
    </nc>
  </rcc>
  <rcc rId="16020" sId="4" numFmtId="19">
    <nc r="C12">
      <v>42418</v>
    </nc>
  </rcc>
  <rcc rId="16021" sId="4">
    <nc r="B13" t="inlineStr">
      <is>
        <t>006/2016</t>
      </is>
    </nc>
  </rcc>
  <rcc rId="16022" sId="4" numFmtId="19">
    <nc r="A13">
      <v>42401</v>
    </nc>
  </rcc>
  <rcc rId="16023" sId="4" numFmtId="19">
    <nc r="C13">
      <v>42735</v>
    </nc>
  </rcc>
  <rcc rId="16024" sId="4">
    <nc r="G13" t="inlineStr">
      <is>
        <t>Возмездное оказание услуг по ведению расчетов по заработной плате с применением программного обеспечения по вызовам</t>
      </is>
    </nc>
  </rcc>
  <rcc rId="16025" sId="4" numFmtId="4">
    <nc r="H13">
      <v>50000</v>
    </nc>
  </rcc>
  <rcc rId="16026" sId="4">
    <nc r="I13" t="inlineStr">
      <is>
        <t>ООО "Дальсофт"</t>
      </is>
    </nc>
  </rcc>
  <rcv guid="{8049C881-6B3E-4A95-B7B3-820565C4CD65}" action="delete"/>
  <rdn rId="0" localSheetId="3" customView="1" name="Z_8049C881_6B3E_4A95_B7B3_820565C4CD65_.wvu.FilterData" hidden="1" oldHidden="1">
    <formula>'2015 год'!$A$3:$S$154</formula>
    <oldFormula>'2015 год'!$A$3:$S$154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372" sId="4" ref="A9:XFD9" action="deleteRow">
    <rfmt sheetId="4" xfDxf="1" sqref="A9:XFD9" start="0" length="0">
      <dxf>
        <font>
          <sz val="8"/>
          <name val="Times New Roman"/>
          <scheme val="none"/>
        </font>
      </dxf>
    </rfmt>
    <rfmt sheetId="4" s="1" sqref="A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9"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9"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J9"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r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73" sId="4">
    <nc r="B25" t="inlineStr">
      <is>
        <t>018/2016</t>
      </is>
    </nc>
  </rcc>
  <rcc rId="16374" sId="4" numFmtId="19">
    <nc r="A25">
      <v>42440</v>
    </nc>
  </rcc>
  <rcc rId="16375" sId="4" numFmtId="19">
    <nc r="C25">
      <v>42481</v>
    </nc>
  </rcc>
  <rcc rId="16376" sId="4">
    <nc r="G25" t="inlineStr">
      <is>
        <t>Предоставление прав на использование программ для ЭВМ и Баз данных (ежеквартальные текущие индексы к ТСНБ Хаб.края на 1 кв. 2016 г. в электр. виде в формате ПК "Гранд-Смета" на три раб.места)</t>
      </is>
    </nc>
  </rcc>
  <rcc rId="16377" sId="4" numFmtId="4">
    <nc r="H25">
      <v>6000</v>
    </nc>
  </rcc>
  <rcc rId="16378" sId="4">
    <nc r="I25" t="inlineStr">
      <is>
        <t>ИП Грибкова С.Ю.</t>
      </is>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379" sId="4" ref="A25:XFD25" action="insertRow"/>
  <rcc rId="16380" sId="4">
    <nc r="B25" t="inlineStr">
      <is>
        <t>017/2016</t>
      </is>
    </nc>
  </rcc>
  <rcc rId="16381" sId="4" numFmtId="19">
    <nc r="A25">
      <v>42432</v>
    </nc>
  </rcc>
  <rcc rId="16382" sId="4" numFmtId="19">
    <nc r="C25">
      <v>42461</v>
    </nc>
  </rcc>
  <rcc rId="16383" sId="4">
    <nc r="G25" t="inlineStr">
      <is>
        <t>Поставка брифинга-приставки для стола</t>
      </is>
    </nc>
  </rcc>
  <rcc rId="16384" sId="4" numFmtId="4">
    <nc r="H25">
      <v>1541</v>
    </nc>
  </rcc>
  <rcc rId="16385" sId="4">
    <nc r="I25" t="inlineStr">
      <is>
        <t>ООО "Фортуна"</t>
      </is>
    </nc>
  </rcc>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86" sId="4">
    <nc r="B27" t="inlineStr">
      <is>
        <t>019/2016</t>
      </is>
    </nc>
  </rcc>
  <rcc rId="16387" sId="4" numFmtId="19">
    <nc r="A27">
      <v>42440</v>
    </nc>
  </rcc>
  <rcc rId="16388" sId="4" numFmtId="19">
    <nc r="C27">
      <v>42468</v>
    </nc>
  </rcc>
  <rcc rId="16389" sId="4">
    <nc r="G27" t="inlineStr">
      <is>
        <t>Оказание услуг дополнительного профессионального образования в области охраны труда</t>
      </is>
    </nc>
  </rcc>
  <rcc rId="16390" sId="4" numFmtId="4">
    <nc r="H27">
      <v>2990</v>
    </nc>
  </rcc>
  <rcc rId="16391" sId="4">
    <nc r="I27" t="inlineStr">
      <is>
        <t>АНО "ЦДПОиС по ДФО"</t>
      </is>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92" sId="3" numFmtId="4">
    <oc r="J47">
      <v>44400.15</v>
    </oc>
    <nc r="J47">
      <f>44400.15+44400.15</f>
    </nc>
  </rcc>
  <rcc rId="16393" sId="3" numFmtId="19">
    <oc r="K47">
      <v>42403</v>
    </oc>
    <nc r="K47">
      <v>42440</v>
    </nc>
  </rcc>
  <rcc rId="16394" sId="4" numFmtId="4">
    <oc r="J4">
      <v>3154.58</v>
    </oc>
    <nc r="J4">
      <f>3154.58+3154.58</f>
    </nc>
  </rcc>
  <rcc rId="16395" sId="4" numFmtId="19">
    <oc r="K4">
      <v>42405</v>
    </oc>
    <nc r="K4">
      <v>42440</v>
    </nc>
  </rcc>
  <rcv guid="{CC860A81-C9B4-4A07-AB20-B1AA2CC2D120}" action="delete"/>
  <rdn rId="0" localSheetId="4" customView="1" name="Z_CC860A81_C9B4_4A07_AB20_B1AA2CC2D120_.wvu.FilterData" hidden="1" oldHidden="1">
    <formula>'2016 год'!$A$3:$S$3</formula>
    <oldFormula>'2016 год'!$A$3:$S$3</oldFormula>
  </rdn>
  <rdn rId="0" localSheetId="3" customView="1" name="Z_CC860A81_C9B4_4A07_AB20_B1AA2CC2D120_.wvu.FilterData" hidden="1" oldHidden="1">
    <formula>'2015 год'!$A$3:$S$155</formula>
    <oldFormula>'2015 год'!$A$3:$S$155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00" sId="4">
    <oc r="P4">
      <v>318470</v>
    </oc>
    <nc r="P4" t="inlineStr">
      <is>
        <t xml:space="preserve">318470  674541       </t>
      </is>
    </nc>
  </rcc>
  <rcc rId="16401" sId="4" numFmtId="19">
    <oc r="Q4">
      <v>42404</v>
    </oc>
    <nc r="Q4" t="inlineStr">
      <is>
        <t>04.02.2016  11.03.2016</t>
      </is>
    </nc>
  </rcc>
  <rcc rId="16402" sId="4">
    <oc r="R4" t="inlineStr">
      <is>
        <t>Акт 314</t>
      </is>
    </oc>
    <nc r="R4" t="inlineStr">
      <is>
        <t>Акт 314       Акт458</t>
      </is>
    </nc>
  </rcc>
  <rcc rId="16403" sId="4" numFmtId="19">
    <oc r="S4">
      <v>42400</v>
    </oc>
    <nc r="S4" t="inlineStr">
      <is>
        <t>31.01.2016  29.02.2016</t>
      </is>
    </nc>
  </rcc>
  <rcc rId="16404" sId="3">
    <oc r="J47">
      <f>44400.15+44400.15</f>
    </oc>
    <nc r="J47">
      <f>44400.15</f>
    </nc>
  </rcc>
  <rcc rId="16405" sId="3" numFmtId="19">
    <oc r="K47">
      <v>42440</v>
    </oc>
    <nc r="K47">
      <v>42403</v>
    </nc>
  </rcc>
  <rcv guid="{CC860A81-C9B4-4A07-AB20-B1AA2CC2D120}" action="delete"/>
  <rdn rId="0" localSheetId="4" customView="1" name="Z_CC860A81_C9B4_4A07_AB20_B1AA2CC2D120_.wvu.FilterData" hidden="1" oldHidden="1">
    <formula>'2016 год'!$A$3:$S$3</formula>
    <oldFormula>'2016 год'!$A$3:$S$3</oldFormula>
  </rdn>
  <rdn rId="0" localSheetId="3" customView="1" name="Z_CC860A81_C9B4_4A07_AB20_B1AA2CC2D120_.wvu.FilterData" hidden="1" oldHidden="1">
    <formula>'2015 год'!$A$3:$S$155</formula>
    <oldFormula>'2015 год'!$A$3:$S$155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410" sId="4" ref="A9:XFD9" action="insertRow"/>
  <rcc rId="16411" sId="4">
    <nc r="B9" t="inlineStr">
      <is>
        <t>2316006 К</t>
      </is>
    </nc>
  </rcc>
  <rcc rId="16412" sId="4" numFmtId="19">
    <nc r="A9">
      <v>42444</v>
    </nc>
  </rcc>
  <rcc rId="16413" sId="4" numFmtId="19">
    <nc r="C9">
      <v>42821</v>
    </nc>
  </rcc>
  <rcc rId="16414" sId="4">
    <nc r="G9" t="inlineStr">
      <is>
        <t>Оказание услуг по обязательному страхованию гражданской ответственности владельцев транспотных средств (ОСАГО)</t>
      </is>
    </nc>
  </rcc>
  <rcc rId="16415" sId="4" numFmtId="4">
    <nc r="H9">
      <v>9448.06</v>
    </nc>
  </rcc>
  <rcc rId="16416" sId="4">
    <nc r="I9" t="inlineStr">
      <is>
        <t>ОАО "АльфаСтрахование"</t>
      </is>
    </nc>
  </rcc>
  <rcv guid="{8049C881-6B3E-4A95-B7B3-820565C4CD65}" action="delete"/>
  <rdn rId="0" localSheetId="4" customView="1" name="Z_8049C881_6B3E_4A95_B7B3_820565C4CD65_.wvu.FilterData" hidden="1" oldHidden="1">
    <formula>'2016 год'!$A$3:$S$3</formula>
    <oldFormula>'2016 год'!$F$10:$K$19</oldFormula>
  </rdn>
  <rdn rId="0" localSheetId="3" customView="1" name="Z_8049C881_6B3E_4A95_B7B3_820565C4CD65_.wvu.FilterData" hidden="1" oldHidden="1">
    <formula>'2015 год'!$A$3:$S$155</formula>
    <oldFormula>'2015 год'!$A$3:$S$155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21" sId="3">
    <oc r="J47">
      <f>44400.15</f>
    </oc>
    <nc r="J47">
      <f>44400.15+44400.15</f>
    </nc>
  </rcc>
  <rcc rId="16422" sId="3" numFmtId="19">
    <oc r="K47">
      <v>42403</v>
    </oc>
    <nc r="K47">
      <v>42443</v>
    </nc>
  </rcc>
  <rcc rId="16423" sId="3">
    <oc r="P47">
      <v>305282</v>
    </oc>
    <nc r="P47" t="inlineStr">
      <is>
        <t>305282  684784</t>
      </is>
    </nc>
  </rcc>
  <rcc rId="16424" sId="3" numFmtId="19">
    <oc r="Q47">
      <v>42403</v>
    </oc>
    <nc r="Q47" t="inlineStr">
      <is>
        <t>03.02.2016  14.03.2016</t>
      </is>
    </nc>
  </rcc>
  <rcc rId="16425" sId="3">
    <oc r="R47" t="inlineStr">
      <is>
        <t>Акт 1303</t>
      </is>
    </oc>
    <nc r="R47" t="inlineStr">
      <is>
        <t>Акт 1303          Акт 2260</t>
      </is>
    </nc>
  </rcc>
  <rcc rId="16426" sId="3">
    <oc r="S47">
      <v>42400</v>
    </oc>
    <nc r="S47" t="inlineStr">
      <is>
        <t>31.01.2016  29.02.2016</t>
      </is>
    </nc>
  </rcc>
  <rcc rId="16427" sId="3">
    <oc r="J152">
      <f>507.69</f>
    </oc>
    <nc r="J152">
      <f>507.69+829.88</f>
    </nc>
  </rcc>
  <rcc rId="16428" sId="3" numFmtId="19">
    <oc r="K152">
      <v>42417</v>
    </oc>
    <nc r="K152">
      <v>42443</v>
    </nc>
  </rcc>
  <rfmt sheetId="3" sqref="P152" start="0" length="0">
    <dxf>
      <numFmt numFmtId="3" formatCode="#,##0"/>
    </dxf>
  </rfmt>
  <rcc rId="16429" sId="3">
    <oc r="P152">
      <v>452301</v>
    </oc>
    <nc r="P152" t="inlineStr">
      <is>
        <t>452301                       686415</t>
      </is>
    </nc>
  </rcc>
  <rfmt sheetId="3" sqref="P152">
    <dxf>
      <numFmt numFmtId="0" formatCode="General"/>
      <alignment wrapText="1" readingOrder="0"/>
    </dxf>
  </rfmt>
  <rcc rId="16430" sId="3" numFmtId="19">
    <oc r="Q152">
      <v>42417</v>
    </oc>
    <nc r="Q152" t="inlineStr">
      <is>
        <t>17.02.2016   14.03.2016</t>
      </is>
    </nc>
  </rcc>
  <rfmt sheetId="3" sqref="Q152">
    <dxf>
      <alignment wrapText="1" readingOrder="0"/>
    </dxf>
  </rfmt>
  <rcc rId="16431" sId="3">
    <oc r="R152" t="inlineStr">
      <is>
        <t>Акт МТТ-00118-16</t>
      </is>
    </oc>
    <nc r="R152" t="inlineStr">
      <is>
        <t xml:space="preserve">Акт МТТ-00118-16  Акт МТТ-00317-16 </t>
      </is>
    </nc>
  </rcc>
  <rcc rId="16432" sId="3" numFmtId="19">
    <oc r="S152">
      <v>42400</v>
    </oc>
    <nc r="S152" t="inlineStr">
      <is>
        <t>31.01.2016   29.02.2016</t>
      </is>
    </nc>
  </rcc>
  <rcc rId="16433" sId="3">
    <oc r="J46">
      <f>28887.61</f>
    </oc>
    <nc r="J46">
      <f>28887.61+34576.43</f>
    </nc>
  </rcc>
  <rcc rId="16434" sId="3" numFmtId="19">
    <oc r="K46">
      <v>42429</v>
    </oc>
    <nc r="K46">
      <v>42443</v>
    </nc>
  </rcc>
  <rcc rId="16435" sId="3">
    <oc r="P46">
      <v>558873</v>
    </oc>
    <nc r="P46" t="inlineStr">
      <is>
        <t>558873      686417</t>
      </is>
    </nc>
  </rcc>
  <rcc rId="16436" sId="3" numFmtId="19">
    <oc r="Q46">
      <v>42429</v>
    </oc>
    <nc r="Q46" t="inlineStr">
      <is>
        <t>29.02.2016   14.03.2016</t>
      </is>
    </nc>
  </rcc>
  <rcc rId="16437" sId="3">
    <oc r="R46" t="inlineStr">
      <is>
        <t>Акт У03797-16</t>
      </is>
    </oc>
    <nc r="R46" t="inlineStr">
      <is>
        <t>Акт У03797-16      Акт У07040-16</t>
      </is>
    </nc>
  </rcc>
  <rcc rId="16438" sId="3" numFmtId="19">
    <oc r="S46">
      <v>42400</v>
    </oc>
    <nc r="S46" t="inlineStr">
      <is>
        <t xml:space="preserve">31.01.2016 29.02.2016  </t>
      </is>
    </nc>
  </rcc>
  <rcv guid="{CC860A81-C9B4-4A07-AB20-B1AA2CC2D120}" action="delete"/>
  <rdn rId="0" localSheetId="4" customView="1" name="Z_CC860A81_C9B4_4A07_AB20_B1AA2CC2D120_.wvu.FilterData" hidden="1" oldHidden="1">
    <formula>'2016 год'!$A$3:$S$28</formula>
    <oldFormula>'2016 год'!$A$3:$S$3</oldFormula>
  </rdn>
  <rdn rId="0" localSheetId="3" customView="1" name="Z_CC860A81_C9B4_4A07_AB20_B1AA2CC2D120_.wvu.FilterData" hidden="1" oldHidden="1">
    <formula>'2015 год'!$A$3:$S$155</formula>
    <oldFormula>'2015 год'!$A$3:$S$155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443" sId="4" ref="A23:XFD23" action="insertRow"/>
  <rcc rId="16444" sId="4">
    <nc r="B23" t="inlineStr">
      <is>
        <t>012/2016А</t>
      </is>
    </nc>
  </rcc>
  <rcc rId="16445" sId="4" numFmtId="19">
    <nc r="A23">
      <v>42418</v>
    </nc>
  </rcc>
  <rcc rId="16446" sId="4">
    <nc r="G23" t="inlineStr">
      <is>
        <t>Предоставление права использования и абонентское обслуживание Системы "Контур-Экстерн"</t>
      </is>
    </nc>
  </rcc>
  <rcc rId="16447" sId="4" numFmtId="4">
    <nc r="H23">
      <v>32513</v>
    </nc>
  </rcc>
  <rcc rId="16448" sId="4">
    <nc r="I23" t="inlineStr">
      <is>
        <t>ЗАО "Производственная фирма "СКБ Контур"</t>
      </is>
    </nc>
  </rcc>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49" sId="4" numFmtId="4">
    <nc r="J28">
      <v>1800</v>
    </nc>
  </rcc>
  <rcc rId="16450" sId="4" numFmtId="19">
    <nc r="K28">
      <v>42444</v>
    </nc>
  </rcc>
  <rcc rId="16451" sId="4">
    <nc r="L28">
      <v>700740</v>
    </nc>
  </rcc>
  <rcc rId="16452" sId="4" odxf="1" dxf="1" numFmtId="19">
    <nc r="M28">
      <v>42444</v>
    </nc>
    <odxf>
      <numFmt numFmtId="0" formatCode="General"/>
    </odxf>
    <ndxf>
      <numFmt numFmtId="19" formatCode="dd/mm/yyyy"/>
    </ndxf>
  </rcc>
  <rfmt sheetId="4" sqref="A28:XFD28">
    <dxf>
      <fill>
        <patternFill>
          <bgColor rgb="FFFFFF00"/>
        </patternFill>
      </fill>
    </dxf>
  </rfmt>
  <rfmt sheetId="4" sqref="A28:XFD28">
    <dxf>
      <fill>
        <patternFill>
          <bgColor theme="0"/>
        </patternFill>
      </fill>
    </dxf>
  </rfmt>
  <rcc rId="16453" sId="3">
    <oc r="J142">
      <f>30200+2376</f>
    </oc>
    <nc r="J142">
      <f>30200+2376+9000</f>
    </nc>
  </rcc>
  <rcc rId="16454" sId="3" numFmtId="19">
    <oc r="K142">
      <v>42429</v>
    </oc>
    <nc r="K142">
      <v>42444</v>
    </nc>
  </rcc>
  <rcc rId="16455" sId="3">
    <oc r="P142" t="inlineStr">
      <is>
        <t>521931   558876</t>
      </is>
    </oc>
    <nc r="P142" t="inlineStr">
      <is>
        <t>521931       558876    700739</t>
      </is>
    </nc>
  </rcc>
  <rcc rId="16456" sId="3">
    <oc r="Q142" t="inlineStr">
      <is>
        <t>25.02.2016 29.02.2016</t>
      </is>
    </oc>
    <nc r="Q142" t="inlineStr">
      <is>
        <t>25.02.2016 29.02.2016    15.03.2016</t>
      </is>
    </nc>
  </rcc>
  <rcc rId="16457" sId="3">
    <oc r="R142" t="inlineStr">
      <is>
        <t>Акт 669           Акт567</t>
      </is>
    </oc>
    <nc r="R142" t="inlineStr">
      <is>
        <t>Акт 669           Акт567                  Акт 733</t>
      </is>
    </nc>
  </rcc>
  <rcc rId="16458" sId="3">
    <oc r="S142" t="inlineStr">
      <is>
        <t>17.02.2016  15.02.2016</t>
      </is>
    </oc>
    <nc r="S142" t="inlineStr">
      <is>
        <t>17.02.2016  15.02.2016    20.02.2016</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30" sId="4" numFmtId="4">
    <nc r="J8">
      <v>98484</v>
    </nc>
  </rcc>
  <rcc rId="16031" sId="4" numFmtId="19">
    <nc r="K8">
      <v>42395</v>
    </nc>
  </rcc>
  <rcc rId="16032" sId="4">
    <nc r="P8">
      <v>208688</v>
    </nc>
  </rcc>
  <rcc rId="16033" sId="4" numFmtId="19">
    <nc r="Q8">
      <v>42395</v>
    </nc>
  </rcc>
  <rcc rId="16034" sId="4">
    <nc r="R8" t="inlineStr">
      <is>
        <t>Акт МР-5</t>
      </is>
    </nc>
  </rcc>
  <rcc rId="16035" sId="4" numFmtId="19">
    <nc r="S8">
      <v>42394</v>
    </nc>
  </rcc>
  <rcc rId="16036" sId="4">
    <nc r="F8" t="inlineStr">
      <is>
        <t>Исполнен 26.01.2016</t>
      </is>
    </nc>
  </rcc>
  <rfmt sheetId="4" sqref="D8" start="0" length="0">
    <dxf>
      <numFmt numFmtId="19" formatCode="dd/mm/yyyy"/>
    </dxf>
  </rfmt>
  <rcc rId="16037" sId="4" numFmtId="4">
    <nc r="J9">
      <v>72762</v>
    </nc>
  </rcc>
  <rcc rId="16038" sId="4" numFmtId="19">
    <nc r="K9">
      <v>42395</v>
    </nc>
  </rcc>
  <rcc rId="16039" sId="4">
    <nc r="P9">
      <v>208689</v>
    </nc>
  </rcc>
  <rcc rId="16040" sId="4">
    <nc r="Q9" t="inlineStr">
      <is>
        <t>26.01.20416</t>
      </is>
    </nc>
  </rcc>
  <rcc rId="16041" sId="4">
    <nc r="R9" t="inlineStr">
      <is>
        <t>Акт МР-4</t>
      </is>
    </nc>
  </rcc>
  <rcc rId="16042" sId="4" numFmtId="19">
    <nc r="S9">
      <v>42394</v>
    </nc>
  </rcc>
  <rcc rId="16043" sId="4">
    <nc r="F9" t="inlineStr">
      <is>
        <t>Исполнен 26.01.2016</t>
      </is>
    </nc>
  </rcc>
  <rcc rId="16044" sId="4" numFmtId="19">
    <nc r="D8">
      <v>42395</v>
    </nc>
  </rcc>
  <rcc rId="16045" sId="4" numFmtId="19">
    <nc r="D9">
      <v>42395</v>
    </nc>
  </rcc>
  <rcc rId="16046" sId="4" numFmtId="4">
    <nc r="J12">
      <v>43200</v>
    </nc>
  </rcc>
  <rcc rId="16047" sId="4" numFmtId="19">
    <nc r="K12">
      <v>42398</v>
    </nc>
  </rcc>
  <rcc rId="16048" sId="4">
    <nc r="P12">
      <v>263940</v>
    </nc>
  </rcc>
  <rcc rId="16049" sId="4" numFmtId="19">
    <nc r="Q12">
      <v>42398</v>
    </nc>
  </rcc>
  <rcc rId="16050" sId="4">
    <nc r="R12" t="inlineStr">
      <is>
        <t xml:space="preserve">Акт 69 </t>
      </is>
    </nc>
  </rcc>
  <rcc rId="16051" sId="4" numFmtId="19">
    <nc r="S12">
      <v>42388</v>
    </nc>
  </rcc>
  <rcc rId="16052" sId="4">
    <nc r="F12" t="inlineStr">
      <is>
        <t>Исполнен 29.01.2016</t>
      </is>
    </nc>
  </rcc>
  <rcc rId="16053" sId="4" odxf="1" dxf="1" numFmtId="19">
    <nc r="D12">
      <v>42398</v>
    </nc>
    <odxf>
      <numFmt numFmtId="0" formatCode="General"/>
    </odxf>
    <ndxf>
      <numFmt numFmtId="19" formatCode="dd/mm/yyyy"/>
    </ndxf>
  </rcc>
  <rcc rId="16054" sId="3" numFmtId="4">
    <nc r="J47">
      <v>44400.15</v>
    </nc>
  </rcc>
  <rcc rId="16055" sId="3" numFmtId="19">
    <nc r="K47">
      <v>42403</v>
    </nc>
  </rcc>
  <rcc rId="16056" sId="3">
    <nc r="P47">
      <v>305282</v>
    </nc>
  </rcc>
  <rcc rId="16057" sId="3" numFmtId="19">
    <nc r="Q47">
      <v>42403</v>
    </nc>
  </rcc>
  <rcc rId="16058" sId="3">
    <nc r="R47" t="inlineStr">
      <is>
        <t>Акт 1303</t>
      </is>
    </nc>
  </rcc>
  <rcc rId="16059" sId="3" numFmtId="19">
    <nc r="S47">
      <v>42400</v>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59" sId="4" numFmtId="4">
    <nc r="J23">
      <f>9753.9+22759.1</f>
    </nc>
  </rcc>
  <rcc rId="16460" sId="4" numFmtId="19">
    <nc r="K23">
      <v>42440</v>
    </nc>
  </rcc>
  <rcc rId="16461" sId="4">
    <nc r="L23">
      <v>521927</v>
    </nc>
  </rcc>
  <rcc rId="16462" sId="4" odxf="1" dxf="1" numFmtId="19">
    <nc r="M23">
      <v>42425</v>
    </nc>
    <odxf>
      <numFmt numFmtId="0" formatCode="General"/>
    </odxf>
    <ndxf>
      <numFmt numFmtId="19" formatCode="dd/mm/yyyy"/>
    </ndxf>
  </rcc>
  <rcc rId="16463" sId="4">
    <nc r="N23">
      <v>675614</v>
    </nc>
  </rcc>
  <rcc rId="16464" sId="4" odxf="1" dxf="1" numFmtId="19">
    <nc r="O23">
      <v>42440</v>
    </nc>
    <odxf>
      <numFmt numFmtId="0" formatCode="General"/>
    </odxf>
    <ndxf>
      <numFmt numFmtId="19" formatCode="dd/mm/yyyy"/>
    </ndxf>
  </rcc>
  <rcc rId="16465" sId="4">
    <nc r="R23" t="inlineStr">
      <is>
        <t>акт 1602810454</t>
      </is>
    </nc>
  </rcc>
  <rcc rId="16466" sId="4" numFmtId="19">
    <nc r="S23">
      <v>42420</v>
    </nc>
  </rcc>
  <rcc rId="16467" sId="4">
    <nc r="F23" t="inlineStr">
      <is>
        <t>Исполнен      11.03.2016</t>
      </is>
    </nc>
  </rcc>
  <rcc rId="16468" sId="4" numFmtId="19">
    <nc r="D23">
      <v>42440</v>
    </nc>
  </rcc>
  <rfmt sheetId="3" sqref="A24:XFD24">
    <dxf>
      <fill>
        <patternFill>
          <bgColor rgb="FFFFFF00"/>
        </patternFill>
      </fill>
    </dxf>
  </rfmt>
  <rcc rId="16469" sId="3">
    <oc r="P47" t="inlineStr">
      <is>
        <t>305282  684784</t>
      </is>
    </oc>
    <nc r="P47" t="inlineStr">
      <is>
        <t>305282      684784</t>
      </is>
    </nc>
  </rcc>
  <rcc rId="16470" sId="3">
    <oc r="R47" t="inlineStr">
      <is>
        <t>Акт 1303          Акт 2260</t>
      </is>
    </oc>
    <nc r="R47" t="inlineStr">
      <is>
        <t>Акт 1303                Акт 2260</t>
      </is>
    </nc>
  </rcc>
  <rfmt sheetId="3" sqref="A16:XFD16 A120:XFD121">
    <dxf>
      <fill>
        <patternFill>
          <bgColor rgb="FFFFFF00"/>
        </patternFill>
      </fill>
    </dxf>
  </rfmt>
  <rfmt sheetId="4" sqref="A17:XFD17">
    <dxf>
      <fill>
        <patternFill>
          <bgColor rgb="FFFFFF00"/>
        </patternFill>
      </fill>
    </dxf>
  </rfmt>
  <rfmt sheetId="3" sqref="A24:XFD24">
    <dxf>
      <fill>
        <patternFill>
          <bgColor theme="0"/>
        </patternFill>
      </fill>
    </dxf>
  </rfmt>
  <rfmt sheetId="3" sqref="A4:XFD121">
    <dxf>
      <fill>
        <patternFill>
          <bgColor theme="0"/>
        </patternFill>
      </fill>
    </dxf>
  </rfmt>
  <rfmt sheetId="3" sqref="F4:F152">
    <dxf>
      <fill>
        <patternFill>
          <bgColor rgb="FF99CCFF"/>
        </patternFill>
      </fill>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71" sId="4" odxf="1" dxf="1" numFmtId="19">
    <nc r="D17">
      <v>42425</v>
    </nc>
    <odxf>
      <numFmt numFmtId="0" formatCode="General"/>
    </odxf>
    <ndxf>
      <numFmt numFmtId="19" formatCode="dd/mm/yyyy"/>
    </ndxf>
  </rcc>
  <rfmt sheetId="4" sqref="A17:XFD17">
    <dxf>
      <fill>
        <patternFill>
          <bgColor theme="0"/>
        </patternFill>
      </fill>
    </dxf>
  </rfmt>
  <rfmt sheetId="4" sqref="F16:F17">
    <dxf>
      <fill>
        <patternFill>
          <bgColor rgb="FF99CCFF"/>
        </patternFill>
      </fill>
    </dxf>
  </rfmt>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72" sId="3" odxf="1" dxf="1" numFmtId="19">
    <oc r="C24">
      <v>42095</v>
    </oc>
    <nc r="C24">
      <v>42369</v>
    </nc>
    <odxf>
      <alignment wrapText="0" readingOrder="0"/>
    </odxf>
    <ndxf>
      <alignment wrapText="1" readingOrder="0"/>
    </ndxf>
  </rcc>
  <rcc rId="16473" sId="3" numFmtId="19">
    <oc r="D24">
      <v>42369</v>
    </oc>
    <nc r="D24">
      <v>42367</v>
    </nc>
  </rcc>
  <rcc rId="16474" sId="3">
    <nc r="F24" t="inlineStr">
      <is>
        <t>Исполнен  29.12.2015</t>
      </is>
    </nc>
  </rcc>
  <rcc rId="16475" sId="3" odxf="1" dxf="1" numFmtId="19">
    <nc r="D16">
      <v>42102</v>
    </nc>
    <odxf>
      <numFmt numFmtId="0" formatCode="General"/>
    </odxf>
    <ndxf>
      <numFmt numFmtId="19" formatCode="dd/mm/yyyy"/>
    </ndxf>
  </rcc>
  <rcc rId="16476" sId="3" odxf="1" dxf="1" numFmtId="19">
    <nc r="D120">
      <v>42321</v>
    </nc>
    <odxf>
      <numFmt numFmtId="0" formatCode="General"/>
    </odxf>
    <ndxf>
      <numFmt numFmtId="19" formatCode="dd/mm/yyyy"/>
    </ndxf>
  </rcc>
  <rcc rId="16477" sId="3" odxf="1" dxf="1" numFmtId="19">
    <nc r="D121">
      <v>42289</v>
    </nc>
    <odxf>
      <numFmt numFmtId="0" formatCode="General"/>
    </odxf>
    <ndxf>
      <numFmt numFmtId="19" formatCode="dd/mm/yyyy"/>
    </ndxf>
  </rcc>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F28">
    <dxf>
      <fill>
        <patternFill>
          <bgColor rgb="FF99CCFF"/>
        </patternFill>
      </fill>
    </dxf>
  </rfmt>
  <rfmt sheetId="4" sqref="A18:XFD18">
    <dxf>
      <fill>
        <patternFill>
          <bgColor rgb="FFFFFF00"/>
        </patternFill>
      </fill>
    </dxf>
  </rfmt>
  <rfmt sheetId="4" sqref="A19:XFD19">
    <dxf>
      <fill>
        <patternFill>
          <bgColor rgb="FFFFFF00"/>
        </patternFill>
      </fill>
    </dxf>
  </rfmt>
  <rcc rId="16478" sId="4" odxf="1" dxf="1" numFmtId="19">
    <nc r="D18">
      <v>42412</v>
    </nc>
    <odxf>
      <numFmt numFmtId="0" formatCode="General"/>
    </odxf>
    <ndxf>
      <numFmt numFmtId="19" formatCode="dd/mm/yyyy"/>
    </ndxf>
  </rcc>
  <rcc rId="16479" sId="4" odxf="1" dxf="1" numFmtId="19">
    <nc r="D19">
      <v>42412</v>
    </nc>
    <odxf>
      <numFmt numFmtId="0" formatCode="General"/>
    </odxf>
    <ndxf>
      <numFmt numFmtId="19" formatCode="dd/mm/yyyy"/>
    </ndxf>
  </rcc>
  <rcc rId="16480" sId="4">
    <nc r="R18" t="inlineStr">
      <is>
        <t>Акт б/н</t>
      </is>
    </nc>
  </rcc>
  <rcc rId="16481" sId="4" numFmtId="19">
    <nc r="S18">
      <v>42419</v>
    </nc>
  </rcc>
  <rcc rId="16482" sId="4">
    <nc r="F18" t="inlineStr">
      <is>
        <t>Исполнен      19.02.2016</t>
      </is>
    </nc>
  </rcc>
  <rfmt sheetId="4" sqref="A18:XFD19">
    <dxf>
      <fill>
        <patternFill>
          <bgColor theme="0"/>
        </patternFill>
      </fill>
    </dxf>
  </rfmt>
  <rfmt sheetId="4" sqref="F18:F19">
    <dxf>
      <fill>
        <patternFill>
          <bgColor rgb="FF99CCFF"/>
        </patternFill>
      </fill>
    </dxf>
  </rfmt>
  <rfmt sheetId="3" sqref="A22:XFD22">
    <dxf>
      <fill>
        <patternFill>
          <bgColor rgb="FFFFFF00"/>
        </patternFill>
      </fill>
    </dxf>
  </rfmt>
  <rfmt sheetId="3" sqref="A22:XFD22">
    <dxf>
      <fill>
        <patternFill>
          <bgColor theme="0"/>
        </patternFill>
      </fill>
    </dxf>
  </rfmt>
  <rfmt sheetId="3" sqref="F22">
    <dxf>
      <fill>
        <patternFill>
          <bgColor rgb="FF99CCFF"/>
        </patternFill>
      </fill>
    </dxf>
  </rfmt>
  <rcc rId="16483" sId="4">
    <oc r="D2" t="inlineStr">
      <is>
        <t>факт</t>
      </is>
    </oc>
    <nc r="D2" t="inlineStr">
      <is>
        <t xml:space="preserve">по факту оплаты </t>
      </is>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84" sId="3" numFmtId="4">
    <oc r="J49">
      <v>40490.71</v>
    </oc>
    <nc r="J49">
      <f>40490.71+33979.54</f>
    </nc>
  </rcc>
  <rcc rId="16485" sId="3" numFmtId="19">
    <oc r="K49">
      <v>42410</v>
    </oc>
    <nc r="K49">
      <v>42445</v>
    </nc>
  </rcc>
  <rcc rId="16486" sId="3">
    <oc r="P49">
      <v>377724</v>
    </oc>
    <nc r="P49" t="inlineStr">
      <is>
        <t>377724         717380</t>
      </is>
    </nc>
  </rcc>
  <rcc rId="16487" sId="3">
    <oc r="Q49">
      <v>42410</v>
    </oc>
    <nc r="Q49" t="inlineStr">
      <is>
        <t>10.02.2016    16.03.2016</t>
      </is>
    </nc>
  </rcc>
  <rcc rId="16488" sId="3">
    <oc r="R49" t="inlineStr">
      <is>
        <t>Акт 3/1/1/020261</t>
      </is>
    </oc>
    <nc r="R49" t="inlineStr">
      <is>
        <t>Акт 3/1/1/020261    Акт3/1/1/046334</t>
      </is>
    </nc>
  </rcc>
  <rcc rId="16489" sId="3">
    <oc r="S49">
      <v>42400</v>
    </oc>
    <nc r="S49" t="inlineStr">
      <is>
        <t>31.01.2016    29.02.2016</t>
      </is>
    </nc>
  </rcc>
  <rcc rId="16490" sId="3" numFmtId="19">
    <oc r="K39">
      <v>42409</v>
    </oc>
    <nc r="K39">
      <v>42445</v>
    </nc>
  </rcc>
  <rcc rId="16491" sId="3">
    <oc r="L39" t="inlineStr">
      <is>
        <t>10146    309557   366147</t>
      </is>
    </oc>
    <nc r="L39" t="inlineStr">
      <is>
        <t>10146    309557   366147     717377</t>
      </is>
    </nc>
  </rcc>
  <rcc rId="16492" sId="3">
    <oc r="M39" t="inlineStr">
      <is>
        <t>28.12.2015  03.02.2015  09.02.2016</t>
      </is>
    </oc>
    <nc r="M39" t="inlineStr">
      <is>
        <t>28.12.2015  03.02.2015  09.02.2016  16.03.2016</t>
      </is>
    </nc>
  </rcc>
  <rcc rId="16493" sId="3">
    <oc r="J39">
      <f>8492.01+13591.11+8520.92+1945.9</f>
    </oc>
    <nc r="J39">
      <f>8492.01+13591.11+8520.92+1945.9+10312.51+4671.45</f>
    </nc>
  </rcc>
  <rcc rId="16494" sId="3">
    <oc r="P39">
      <v>481295</v>
    </oc>
    <nc r="P39" t="inlineStr">
      <is>
        <t>481295         717379</t>
      </is>
    </nc>
  </rcc>
  <rcc rId="16495" sId="3" numFmtId="19">
    <oc r="Q39">
      <v>42419</v>
    </oc>
    <nc r="Q39" t="inlineStr">
      <is>
        <t>19.02.2016  16.03.2016</t>
      </is>
    </nc>
  </rcc>
  <rcc rId="16496" sId="3">
    <oc r="R39" t="inlineStr">
      <is>
        <t>Акт 1837/2/04</t>
      </is>
    </oc>
    <nc r="R39" t="inlineStr">
      <is>
        <t>Акт 1837/2/04         Акт 1837/2/04</t>
      </is>
    </nc>
  </rcc>
  <rcc rId="16497" sId="3" numFmtId="19">
    <oc r="S39">
      <v>42400</v>
    </oc>
    <nc r="S39" t="inlineStr">
      <is>
        <t>31.01.2016   31.01.2016</t>
      </is>
    </nc>
  </rcc>
  <rcc rId="16498" sId="4" numFmtId="4">
    <oc r="J5">
      <v>2425.84</v>
    </oc>
    <nc r="J5">
      <f>2425.84+2425.84</f>
    </nc>
  </rcc>
  <rcc rId="16499" sId="4" numFmtId="19">
    <oc r="K5">
      <v>42403</v>
    </oc>
    <nc r="K5">
      <v>42445</v>
    </nc>
  </rcc>
  <rcc rId="16500" sId="4">
    <oc r="P5">
      <v>309556</v>
    </oc>
    <nc r="P5" t="inlineStr">
      <is>
        <t>309556    717378</t>
      </is>
    </nc>
  </rcc>
  <rcc rId="16501" sId="4" numFmtId="19">
    <oc r="Q5">
      <v>42403</v>
    </oc>
    <nc r="Q5" t="inlineStr">
      <is>
        <t>03.02.2016   16.03.2016</t>
      </is>
    </nc>
  </rcc>
  <rcc rId="16502" sId="4">
    <oc r="R5" t="inlineStr">
      <is>
        <t>Акт 2770.1-1.1</t>
      </is>
    </oc>
    <nc r="R5" t="inlineStr">
      <is>
        <t xml:space="preserve">Акт 2770.1-1.1    Акт 2770.1-1.2 </t>
      </is>
    </nc>
  </rcc>
  <rcc rId="16503" sId="4" numFmtId="19">
    <oc r="S5">
      <v>42394</v>
    </oc>
    <nc r="S5" t="inlineStr">
      <is>
        <t>25.01.2016    25.02.2016</t>
      </is>
    </nc>
  </rcc>
  <rcv guid="{CC860A81-C9B4-4A07-AB20-B1AA2CC2D120}" action="delete"/>
  <rdn rId="0" localSheetId="4" customView="1" name="Z_CC860A81_C9B4_4A07_AB20_B1AA2CC2D120_.wvu.FilterData" hidden="1" oldHidden="1">
    <formula>'2016 год'!$A$3:$S$29</formula>
    <oldFormula>'2016 год'!$A$3:$S$29</oldFormula>
  </rdn>
  <rdn rId="0" localSheetId="3" customView="1" name="Z_CC860A81_C9B4_4A07_AB20_B1AA2CC2D120_.wvu.FilterData" hidden="1" oldHidden="1">
    <formula>'2015 год'!$A$3:$S$155</formula>
    <oldFormula>'2015 год'!$A$3:$S$155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508" sId="4" ref="A10:XFD10" action="insertRow"/>
  <rrc rId="16509" sId="4" ref="A10:XFD10" action="insertRow"/>
  <rrc rId="16510" sId="4" ref="A11:XFD11" action="insertRow"/>
  <rcc rId="16511" sId="4">
    <nc r="B10" t="inlineStr">
      <is>
        <t>2316007 К</t>
      </is>
    </nc>
  </rcc>
  <rcc rId="16512" sId="4" numFmtId="19">
    <nc r="A10">
      <v>42450</v>
    </nc>
  </rcc>
  <rcc rId="16513" sId="4" numFmtId="19">
    <nc r="C10">
      <v>42782</v>
    </nc>
  </rcc>
  <rcc rId="16514" sId="4">
    <nc r="G10" t="inlineStr">
      <is>
        <t>Оказание услуг по предоставлению доступа в сеть Интернет г. Хабаровск. ул. Калинина, 27</t>
      </is>
    </nc>
  </rcc>
  <rcc rId="16515" sId="4" numFmtId="4">
    <nc r="H10">
      <v>160893</v>
    </nc>
  </rcc>
  <rcc rId="16516" sId="4">
    <nc r="I10" t="inlineStr">
      <is>
        <t>ЗАО "Рэдком-Интернет"</t>
      </is>
    </nc>
  </rcc>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17" sId="4">
    <nc r="B11" t="inlineStr">
      <is>
        <t>2316008 ЭА</t>
      </is>
    </nc>
  </rcc>
  <rcc rId="16518" sId="4" numFmtId="19">
    <nc r="A11">
      <v>42450</v>
    </nc>
  </rcc>
  <rcc rId="16519" sId="4" numFmtId="19">
    <nc r="C11">
      <v>42795</v>
    </nc>
  </rcc>
  <rcc rId="16520" sId="4" numFmtId="19">
    <oc r="C10">
      <v>42782</v>
    </oc>
    <nc r="C10">
      <v>42795</v>
    </nc>
  </rcc>
  <rcc rId="16521" sId="4" numFmtId="4">
    <nc r="H11">
      <v>26000</v>
    </nc>
  </rcc>
  <rcc rId="16522" sId="4">
    <nc r="I11" t="inlineStr">
      <is>
        <t>ПАО "Мобильные ТелеСистемы"</t>
      </is>
    </nc>
  </rcc>
  <rcc rId="16523" sId="4">
    <nc r="G11" t="inlineStr">
      <is>
        <t>Оказание услуг по предоставлению доступа в сеть Интернет г. Комсомольск-на-Амуре, пр-т. Октябрьский 26/2</t>
      </is>
    </nc>
  </rcc>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24" sId="3">
    <oc r="J39">
      <f>8492.01+13591.11+8520.92+1945.9+10312.51+4671.45</f>
    </oc>
    <nc r="J39">
      <f>8492.01+13591.11+8520.92+1945.9+10312.51+4671.45+26246.25</f>
    </nc>
  </rcc>
  <rcc rId="16525" sId="3" numFmtId="19">
    <oc r="K39">
      <v>42445</v>
    </oc>
    <nc r="K39">
      <v>42447</v>
    </nc>
  </rcc>
  <rcc rId="16526" sId="3">
    <oc r="L39" t="inlineStr">
      <is>
        <t>10146    309557   366147     717377</t>
      </is>
    </oc>
    <nc r="L39" t="inlineStr">
      <is>
        <t xml:space="preserve">10146    309557   366147     717377     </t>
      </is>
    </nc>
  </rcc>
  <rcc rId="16527" sId="3">
    <oc r="M39" t="inlineStr">
      <is>
        <t>28.12.2015  03.02.2015  09.02.2016  16.03.2016</t>
      </is>
    </oc>
    <nc r="M39" t="inlineStr">
      <is>
        <t xml:space="preserve">28.12.2015  03.02.2015  09.02.2016  16.03.2016  </t>
      </is>
    </nc>
  </rcc>
  <rfmt sheetId="3" sqref="O39" start="0" length="0">
    <dxf>
      <numFmt numFmtId="19" formatCode="dd/mm/yyyy"/>
    </dxf>
  </rfmt>
  <rcc rId="16528" sId="3">
    <oc r="R39" t="inlineStr">
      <is>
        <t>Акт 1837/2/04         Акт 1837/2/04</t>
      </is>
    </oc>
    <nc r="R39" t="inlineStr">
      <is>
        <t>Акт 1837/2/04         Акт 1837/2/04       Акт 13104/2/04</t>
      </is>
    </nc>
  </rcc>
  <rcc rId="16529" sId="3">
    <oc r="S39" t="inlineStr">
      <is>
        <t>31.01.2016   31.01.2016</t>
      </is>
    </oc>
    <nc r="S39" t="inlineStr">
      <is>
        <t>31.01.2016   31.01.2016   29.02.2016</t>
      </is>
    </nc>
  </rcc>
  <rfmt sheetId="3" sqref="N39" start="0" length="0">
    <dxf>
      <numFmt numFmtId="3" formatCode="#,##0"/>
    </dxf>
  </rfmt>
  <rcc rId="16530" sId="3" numFmtId="19">
    <oc r="Q39" t="inlineStr">
      <is>
        <t>19.02.2016  16.03.2016</t>
      </is>
    </oc>
    <nc r="Q39">
      <v>42419</v>
    </nc>
  </rcc>
  <rcc rId="16531" sId="3" numFmtId="19">
    <nc r="O39" t="inlineStr">
      <is>
        <t>16.03.2016 18.03.2016</t>
      </is>
    </nc>
  </rcc>
  <rcc rId="16532" sId="3" numFmtId="4">
    <nc r="N39" t="inlineStr">
      <is>
        <t>717379      749496</t>
      </is>
    </nc>
  </rcc>
  <rcc rId="16533" sId="3">
    <oc r="P39" t="inlineStr">
      <is>
        <t>481295         717379</t>
      </is>
    </oc>
    <nc r="P39">
      <v>481295</v>
    </nc>
  </rcc>
  <rcv guid="{CC860A81-C9B4-4A07-AB20-B1AA2CC2D120}" action="delete"/>
  <rdn rId="0" localSheetId="4" customView="1" name="Z_CC860A81_C9B4_4A07_AB20_B1AA2CC2D120_.wvu.FilterData" hidden="1" oldHidden="1">
    <formula>'2016 год'!$A$3:$S$32</formula>
    <oldFormula>'2016 год'!$A$3:$S$32</oldFormula>
  </rdn>
  <rdn rId="0" localSheetId="3" customView="1" name="Z_CC860A81_C9B4_4A07_AB20_B1AA2CC2D120_.wvu.FilterData" hidden="1" oldHidden="1">
    <formula>'2015 год'!$A$3:$S$155</formula>
    <oldFormula>'2015 год'!$A$3:$S$155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38" sId="3">
    <oc r="J45">
      <f>5000+5000+5000</f>
    </oc>
    <nc r="J45">
      <f>5000+5000+5000+2000</f>
    </nc>
  </rcc>
  <rcc rId="16539" sId="3" numFmtId="19">
    <oc r="K45">
      <v>42416</v>
    </oc>
    <nc r="K45">
      <v>42450</v>
    </nc>
  </rcc>
  <rcc rId="16540" sId="3">
    <oc r="M45" t="inlineStr">
      <is>
        <t>24.12.2015 22.01.2016  16.02.2016</t>
      </is>
    </oc>
    <nc r="M45" t="inlineStr">
      <is>
        <t>24.12.2015 22.01.2016  16.02.2016  21.03.2016</t>
      </is>
    </nc>
  </rcc>
  <rrc rId="16541" sId="4" ref="I1:I1048576" action="insertCol"/>
  <rcc rId="16542" sId="4">
    <nc r="I2" t="inlineStr">
      <is>
        <t>сумма по доп.соглашению</t>
      </is>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543" sId="3" ref="I1:I1048576" action="insertCol"/>
  <rcc rId="16544" sId="3">
    <nc r="I2" t="inlineStr">
      <is>
        <t>сумма по доп.соглашению</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193" sId="3" ref="A45:XFD45" action="insertRow"/>
  <rcc rId="15194" sId="3">
    <nc r="B45" t="inlineStr">
      <is>
        <t>2315031Е</t>
      </is>
    </nc>
  </rcc>
  <rcc rId="15195" sId="3" numFmtId="19">
    <nc r="A45">
      <v>42361</v>
    </nc>
  </rcc>
  <rcc rId="15196" sId="3" numFmtId="19">
    <nc r="C45">
      <v>42735</v>
    </nc>
  </rcc>
  <rcc rId="15197" sId="3">
    <nc r="G45" t="inlineStr">
      <is>
        <t>Оказание услуг почтовой связи</t>
      </is>
    </nc>
  </rcc>
  <rcc rId="15198" sId="3" numFmtId="4">
    <nc r="H45">
      <v>100000</v>
    </nc>
  </rcc>
  <rcc rId="15199" sId="3">
    <nc r="I45" t="inlineStr">
      <is>
        <t>ФГУП "Почта России"</t>
      </is>
    </nc>
  </rcc>
  <rcv guid="{8049C881-6B3E-4A95-B7B3-820565C4CD65}" action="delete"/>
  <rdn rId="0" localSheetId="3" customView="1" name="Z_8049C881_6B3E_4A95_B7B3_820565C4CD65_.wvu.FilterData" hidden="1" oldHidden="1">
    <formula>'2015 год'!$A$3:$S$139</formula>
    <oldFormula>'2015 год'!$A$3:$S$139</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45" sId="3">
    <oc r="M45" t="inlineStr">
      <is>
        <t>838677   182879  437043</t>
      </is>
    </oc>
    <nc r="M45" t="inlineStr">
      <is>
        <t>838677   182879  437043    764471</t>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46" sId="4" numFmtId="19">
    <oc r="A32">
      <v>42440</v>
    </oc>
    <nc r="A32">
      <v>42443</v>
    </nc>
  </rcc>
  <rcv guid="{8049C881-6B3E-4A95-B7B3-820565C4CD65}" action="delete"/>
  <rdn rId="0" localSheetId="4" customView="1" name="Z_8049C881_6B3E_4A95_B7B3_820565C4CD65_.wvu.FilterData" hidden="1" oldHidden="1">
    <formula>'2016 год'!$A$3:$T$32</formula>
    <oldFormula>'2016 год'!$A$3:$T$3</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51" sId="3">
    <oc r="K45">
      <f>5000+5000+5000+2000</f>
    </oc>
    <nc r="K45">
      <f>5000+5000+5000+2000+5000</f>
    </nc>
  </rcc>
  <rcc rId="16552" sId="3" numFmtId="19">
    <oc r="L45">
      <v>42450</v>
    </oc>
    <nc r="L45">
      <v>42451</v>
    </nc>
  </rcc>
  <rcc rId="16553" sId="3">
    <oc r="M45" t="inlineStr">
      <is>
        <t>838677   182879  437043    764471</t>
      </is>
    </oc>
    <nc r="M45" t="inlineStr">
      <is>
        <t>838677   182879  437043    764471      778391</t>
      </is>
    </nc>
  </rcc>
  <rcc rId="16554" sId="3">
    <oc r="N45" t="inlineStr">
      <is>
        <t>24.12.2015 22.01.2016  16.02.2016  21.03.2016</t>
      </is>
    </oc>
    <nc r="N45" t="inlineStr">
      <is>
        <t>24.12.2015 22.01.2016  16.02.2016  21.03.2016      22.03.2016</t>
      </is>
    </nc>
  </rcc>
  <rcc rId="16555" sId="3">
    <oc r="K38">
      <f>16630.94</f>
    </oc>
    <nc r="K38">
      <f>16630.94+17934</f>
    </nc>
  </rcc>
  <rcc rId="16556" sId="3">
    <oc r="L38">
      <v>42424</v>
    </oc>
    <nc r="L38" t="inlineStr">
      <is>
        <t xml:space="preserve">     22.03.2016</t>
      </is>
    </nc>
  </rcc>
  <rcc rId="16557" sId="3">
    <oc r="S38" t="inlineStr">
      <is>
        <t>Акт №8</t>
      </is>
    </oc>
    <nc r="S38" t="inlineStr">
      <is>
        <t>Акт №8          акт 25</t>
      </is>
    </nc>
  </rcc>
  <rcc rId="16558" sId="3" numFmtId="19">
    <oc r="T38">
      <v>42400</v>
    </oc>
    <nc r="T38" t="inlineStr">
      <is>
        <t>31.01.2016          29.02.2016</t>
      </is>
    </nc>
  </rcc>
  <rcc rId="16559" sId="3">
    <oc r="Q38">
      <v>511070</v>
    </oc>
    <nc r="Q38" t="inlineStr">
      <is>
        <t>511070         778936</t>
      </is>
    </nc>
  </rcc>
  <rcc rId="16560" sId="3" numFmtId="19">
    <oc r="R38">
      <v>42424</v>
    </oc>
    <nc r="R38" t="inlineStr">
      <is>
        <t>24.02.2016    22.03.2016</t>
      </is>
    </nc>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61" sId="3">
    <oc r="K140">
      <f>3708</f>
    </oc>
    <nc r="K140">
      <f>3708+3708</f>
    </nc>
  </rcc>
  <rcc rId="16562" sId="3" numFmtId="19">
    <oc r="L140">
      <v>42403</v>
    </oc>
    <nc r="L140">
      <v>42451</v>
    </nc>
  </rcc>
  <rcc rId="16563" sId="3">
    <oc r="Q140">
      <v>309556</v>
    </oc>
    <nc r="Q140" t="inlineStr">
      <is>
        <t>309556          779824</t>
      </is>
    </nc>
  </rcc>
  <rcc rId="16564" sId="3" numFmtId="19">
    <oc r="R140">
      <v>42403</v>
    </oc>
    <nc r="R140" t="inlineStr">
      <is>
        <t>03.02.2016      22.03.2016</t>
      </is>
    </nc>
  </rcc>
  <rcc rId="16565" sId="3">
    <oc r="S140" t="inlineStr">
      <is>
        <t>Акт 00000013</t>
      </is>
    </oc>
    <nc r="S140" t="inlineStr">
      <is>
        <t>Акт 00000013            акт 00000158</t>
      </is>
    </nc>
  </rcc>
  <rcc rId="16566" sId="3" numFmtId="19">
    <oc r="T140">
      <v>42400</v>
    </oc>
    <nc r="T140" t="inlineStr">
      <is>
        <t>31.01.2016       29.02.2016</t>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67" sId="4">
    <nc r="K6">
      <f>16006.07</f>
    </nc>
  </rcc>
  <rcc rId="16568" sId="4" numFmtId="19">
    <nc r="L6">
      <v>42451</v>
    </nc>
  </rcc>
  <rcc rId="16569" sId="4">
    <nc r="S6" t="inlineStr">
      <is>
        <t xml:space="preserve"> акт 2-110</t>
      </is>
    </nc>
  </rcc>
  <rcc rId="16570" sId="4" numFmtId="19">
    <nc r="T6">
      <v>42429</v>
    </nc>
  </rcc>
  <rcc rId="16571" sId="4">
    <nc r="Q6">
      <v>778392</v>
    </nc>
  </rcc>
  <rcc rId="16572" sId="4" numFmtId="19">
    <nc r="R6">
      <v>42451</v>
    </nc>
  </rcc>
  <rcc rId="16573" sId="3">
    <oc r="K135">
      <f>680</f>
    </oc>
    <nc r="K135">
      <f>680+1640</f>
    </nc>
  </rcc>
  <rcc rId="16574" sId="3" numFmtId="19">
    <oc r="L135">
      <v>42418</v>
    </oc>
    <nc r="L135">
      <v>42451</v>
    </nc>
  </rcc>
  <rcc rId="16575" sId="3">
    <oc r="S135" t="inlineStr">
      <is>
        <t>Акт б/н</t>
      </is>
    </oc>
    <nc r="S135" t="inlineStr">
      <is>
        <t>Акт б/н    акт 21</t>
      </is>
    </nc>
  </rcc>
  <rcc rId="16576" sId="3" numFmtId="19">
    <oc r="T135">
      <v>42400</v>
    </oc>
    <nc r="T135" t="inlineStr">
      <is>
        <t>31.01.2016         29.02.2016</t>
      </is>
    </nc>
  </rcc>
  <rcc rId="16577" sId="3">
    <oc r="Q135">
      <v>465432</v>
    </oc>
    <nc r="Q135" t="inlineStr">
      <is>
        <t>465432          778939</t>
      </is>
    </nc>
  </rcc>
  <rcc rId="16578" sId="3" numFmtId="19">
    <oc r="R135">
      <v>42418</v>
    </oc>
    <nc r="R135" t="inlineStr">
      <is>
        <t>18.02.2016     22.03.2016</t>
      </is>
    </nc>
  </rcc>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79" sId="3" numFmtId="4">
    <oc r="K134">
      <v>3280</v>
    </oc>
    <nc r="K134">
      <f>3280+3760</f>
    </nc>
  </rcc>
  <rcc rId="16580" sId="3" numFmtId="19">
    <oc r="L134">
      <v>42419</v>
    </oc>
    <nc r="L134">
      <v>42451</v>
    </nc>
  </rcc>
  <rcc rId="16581" sId="3">
    <oc r="Q134">
      <v>481290</v>
    </oc>
    <nc r="Q134" t="inlineStr">
      <is>
        <t>481290         778393</t>
      </is>
    </nc>
  </rcc>
  <rcc rId="16582" sId="3" numFmtId="19">
    <oc r="R134">
      <v>42419</v>
    </oc>
    <nc r="R134" t="inlineStr">
      <is>
        <t>19.02.2016    22.03.2016</t>
      </is>
    </nc>
  </rcc>
  <rcc rId="16583" sId="3">
    <oc r="S134" t="inlineStr">
      <is>
        <t>Акт №32</t>
      </is>
    </oc>
    <nc r="S134" t="inlineStr">
      <is>
        <t>Акт №32   акт №84</t>
      </is>
    </nc>
  </rcc>
  <rcc rId="16584" sId="3" numFmtId="19">
    <oc r="T134">
      <v>42400</v>
    </oc>
    <nc r="T134" t="inlineStr">
      <is>
        <t>31.01.2016      29.02.2016</t>
      </is>
    </nc>
  </rcc>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585" sId="4" ref="A12:XFD12" action="insertRow"/>
  <rcc rId="16586" sId="4">
    <nc r="B12" t="inlineStr">
      <is>
        <t>2316009 К</t>
      </is>
    </nc>
  </rcc>
  <rcc rId="16587" sId="4" numFmtId="19">
    <nc r="A12">
      <v>42454</v>
    </nc>
  </rcc>
  <rcc rId="16588" sId="4" numFmtId="19">
    <nc r="C12">
      <v>42795</v>
    </nc>
  </rcc>
  <rcc rId="16589" sId="4">
    <nc r="G12" t="inlineStr">
      <is>
        <t>Оказание услуг по информационному сопровождению и обновлению программного комплекса "ГРАНД-Смета"</t>
      </is>
    </nc>
  </rcc>
  <rcc rId="16590" sId="4" numFmtId="4">
    <nc r="H12">
      <v>99000</v>
    </nc>
  </rcc>
  <rcc rId="16591" sId="4">
    <nc r="J12" t="inlineStr">
      <is>
        <t>ИП Грибкова С.Ю.</t>
      </is>
    </nc>
  </rcc>
  <rcv guid="{8049C881-6B3E-4A95-B7B3-820565C4CD65}" action="delete"/>
  <rdn rId="0" localSheetId="4" customView="1" name="Z_8049C881_6B3E_4A95_B7B3_820565C4CD65_.wvu.FilterData" hidden="1" oldHidden="1">
    <formula>'2016 год'!$A$3:$T$33</formula>
    <oldFormula>'2016 год'!$A$3:$T$33</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96" sId="3">
    <oc r="K147">
      <f>17887</f>
    </oc>
    <nc r="K147">
      <f>17887+17877</f>
    </nc>
  </rcc>
  <rcc rId="16597" sId="3" numFmtId="19">
    <oc r="L147">
      <v>42418</v>
    </oc>
    <nc r="L147">
      <v>42451</v>
    </nc>
  </rcc>
  <rcc rId="16598" sId="3">
    <oc r="Q147">
      <v>465433</v>
    </oc>
    <nc r="Q147" t="inlineStr">
      <is>
        <t>465433         778394</t>
      </is>
    </nc>
  </rcc>
  <rcc rId="16599" sId="3" numFmtId="19">
    <oc r="R147">
      <v>42418</v>
    </oc>
    <nc r="R147" t="inlineStr">
      <is>
        <t>18.02.2016    22.03.2016</t>
      </is>
    </nc>
  </rcc>
  <rcc rId="16600" sId="3">
    <oc r="S147" t="inlineStr">
      <is>
        <t>Акт У01086-16</t>
      </is>
    </oc>
    <nc r="S147" t="inlineStr">
      <is>
        <t xml:space="preserve">Акт У01086-16           актУ07001-16 </t>
      </is>
    </nc>
  </rcc>
  <rcc rId="16601" sId="3" numFmtId="19">
    <oc r="T147">
      <v>42400</v>
    </oc>
    <nc r="T147" t="inlineStr">
      <is>
        <t>31.01.2016   29.02.2016</t>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02" sId="3">
    <oc r="K38">
      <f>16630.94+17934</f>
    </oc>
    <nc r="K38">
      <f>16630.94+17934+1303.06</f>
    </nc>
  </rcc>
  <rcc rId="16603" sId="3">
    <oc r="Q38" t="inlineStr">
      <is>
        <t>511070         778936</t>
      </is>
    </oc>
    <nc r="Q38" t="inlineStr">
      <is>
        <t>511070         778936      778938</t>
      </is>
    </nc>
  </rcc>
  <rcc rId="16604" sId="3">
    <oc r="R38" t="inlineStr">
      <is>
        <t>24.02.2016    22.03.2016</t>
      </is>
    </oc>
    <nc r="R38" t="inlineStr">
      <is>
        <t>24.02.2016    22.03.2016   22.03.2016</t>
      </is>
    </nc>
  </rcc>
  <rcc rId="16605" sId="3">
    <oc r="T38" t="inlineStr">
      <is>
        <t>31.01.2016          29.02.2016</t>
      </is>
    </oc>
    <nc r="T38" t="inlineStr">
      <is>
        <t>31.01.2016          29.02.2016   31.01.2016</t>
      </is>
    </nc>
  </rcc>
  <rcc rId="16606" sId="3">
    <oc r="S38" t="inlineStr">
      <is>
        <t>Акт №8          акт 25</t>
      </is>
    </oc>
    <nc r="S38" t="inlineStr">
      <is>
        <t xml:space="preserve">Акт №8                    акт №25                       акт №8 </t>
      </is>
    </nc>
  </rcc>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07" sId="3">
    <oc r="K153">
      <f>8164.83</f>
    </oc>
    <nc r="K153">
      <f>8164.83+9912</f>
    </nc>
  </rcc>
  <rcc rId="16608" sId="3" numFmtId="19">
    <oc r="L153">
      <v>42418</v>
    </oc>
    <nc r="L153">
      <v>42451</v>
    </nc>
  </rcc>
  <rcc rId="16609" sId="3">
    <oc r="Q153">
      <v>465434</v>
    </oc>
    <nc r="Q153" t="inlineStr">
      <is>
        <t>465434             778396</t>
      </is>
    </nc>
  </rcc>
  <rcc rId="16610" sId="3" numFmtId="19">
    <oc r="R153">
      <v>42418</v>
    </oc>
    <nc r="R153" t="inlineStr">
      <is>
        <t>18.02.2016     22.03.2016</t>
      </is>
    </nc>
  </rcc>
  <rcc rId="16611" sId="3">
    <oc r="S153" t="inlineStr">
      <is>
        <t>Акт б/н</t>
      </is>
    </oc>
    <nc r="S153" t="inlineStr">
      <is>
        <t>Акт б/н                       Акт б/н</t>
      </is>
    </nc>
  </rcc>
  <rcc rId="16612" sId="3">
    <oc r="T153">
      <v>42400</v>
    </oc>
    <nc r="T153" t="inlineStr">
      <is>
        <t>31.01.2016        29.02.2016</t>
      </is>
    </nc>
  </rcc>
  <rcc rId="16613" sId="3">
    <nc r="K155">
      <f>3677</f>
    </nc>
  </rcc>
  <rcc rId="16614" sId="3" numFmtId="19">
    <nc r="L155">
      <v>42451</v>
    </nc>
  </rcc>
  <rcc rId="16615" sId="3">
    <nc r="Q155">
      <v>779826</v>
    </nc>
  </rcc>
  <rcc rId="16616" sId="3" numFmtId="19">
    <nc r="R155">
      <v>42451</v>
    </nc>
  </rcc>
  <rcc rId="16617" sId="3" numFmtId="19">
    <nc r="T155">
      <v>42400</v>
    </nc>
  </rcc>
  <rcc rId="16618" sId="3">
    <nc r="S155" t="inlineStr">
      <is>
        <t>Акт б/н</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62" sId="3" numFmtId="4">
    <nc r="J45">
      <v>5000</v>
    </nc>
  </rcc>
  <rcc rId="15263" sId="3" numFmtId="19">
    <nc r="K45">
      <v>42362</v>
    </nc>
  </rcc>
  <rcc rId="15264" sId="3">
    <nc r="L45">
      <v>838677</v>
    </nc>
  </rcc>
  <rcc rId="15265" sId="3" odxf="1" dxf="1" numFmtId="19">
    <nc r="M45">
      <v>42362</v>
    </nc>
    <odxf>
      <numFmt numFmtId="0" formatCode="General"/>
    </odxf>
    <ndxf>
      <numFmt numFmtId="19" formatCode="dd/mm/yyyy"/>
    </ndxf>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19" sId="3">
    <oc r="K155">
      <f>3677</f>
    </oc>
    <nc r="K155">
      <f>3677+9500</f>
    </nc>
  </rcc>
  <rcc rId="16620" sId="3">
    <oc r="Q155">
      <v>779826</v>
    </oc>
    <nc r="Q155" t="inlineStr">
      <is>
        <t>779826          779827</t>
      </is>
    </nc>
  </rcc>
  <rcc rId="16621" sId="3" numFmtId="19">
    <oc r="R155">
      <v>42451</v>
    </oc>
    <nc r="R155" t="inlineStr">
      <is>
        <t>22.03.2016   22.03.2016</t>
      </is>
    </nc>
  </rcc>
  <rcc rId="16622" sId="3" numFmtId="19">
    <oc r="T155">
      <v>42400</v>
    </oc>
    <nc r="T155" t="inlineStr">
      <is>
        <t>31.01.2016 29.02.2016</t>
      </is>
    </nc>
  </rcc>
  <rcc rId="16623" sId="3">
    <oc r="S155" t="inlineStr">
      <is>
        <t>Акт б/н</t>
      </is>
    </oc>
    <nc r="S155" t="inlineStr">
      <is>
        <t>Акт б/н                     Акт б/н</t>
      </is>
    </nc>
  </rcc>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24" sId="4" numFmtId="4">
    <nc r="K30">
      <v>10707.8</v>
    </nc>
  </rcc>
  <rcc rId="16625" sId="4" numFmtId="19">
    <nc r="L30">
      <v>42451</v>
    </nc>
  </rcc>
  <rcc rId="16626" sId="4">
    <nc r="Q30">
      <v>779825</v>
    </nc>
  </rcc>
  <rcc rId="16627" sId="4" numFmtId="19">
    <nc r="R30">
      <v>42451</v>
    </nc>
  </rcc>
  <rcc rId="16628" sId="4">
    <nc r="S30" t="inlineStr">
      <is>
        <t xml:space="preserve">акт ОС-11367/7691/R </t>
      </is>
    </nc>
  </rcc>
  <rcc rId="16629" sId="4" numFmtId="19">
    <nc r="T30">
      <v>42429</v>
    </nc>
  </rcc>
  <rcc rId="16630" sId="4" numFmtId="4">
    <nc r="K24">
      <v>2250</v>
    </nc>
  </rcc>
  <rcc rId="16631" sId="4" numFmtId="19">
    <nc r="L24">
      <v>42451</v>
    </nc>
  </rcc>
  <rcc rId="16632" sId="4">
    <nc r="Q24">
      <v>778937</v>
    </nc>
  </rcc>
  <rcc rId="16633" sId="4" numFmtId="19">
    <nc r="R24">
      <v>42451</v>
    </nc>
  </rcc>
  <rcc rId="16634" sId="4">
    <nc r="S24" t="inlineStr">
      <is>
        <t>Акт №4</t>
      </is>
    </nc>
  </rcc>
  <rcc rId="16635" sId="4" numFmtId="19">
    <nc r="T24">
      <v>42429</v>
    </nc>
  </rcc>
  <rcc rId="16636" sId="3" numFmtId="4">
    <oc r="K143">
      <v>9000</v>
    </oc>
    <nc r="K143">
      <f>9000+8250</f>
    </nc>
  </rcc>
  <rcc rId="16637" sId="3" numFmtId="19">
    <oc r="L143">
      <v>42409</v>
    </oc>
    <nc r="L143">
      <v>42451</v>
    </nc>
  </rcc>
  <rcc rId="16638" sId="3">
    <oc r="Q143">
      <v>361199</v>
    </oc>
    <nc r="Q143" t="inlineStr">
      <is>
        <t>361199        778395</t>
      </is>
    </nc>
  </rcc>
  <rcc rId="16639" sId="3" numFmtId="19">
    <oc r="R143">
      <v>42409</v>
    </oc>
    <nc r="R143" t="inlineStr">
      <is>
        <t>09.02.2016   22.03.2016</t>
      </is>
    </nc>
  </rcc>
  <rcc rId="16640" sId="3">
    <oc r="S143" t="inlineStr">
      <is>
        <t>Акт 2</t>
      </is>
    </oc>
    <nc r="S143" t="inlineStr">
      <is>
        <t>Акт 2                     Акт 4</t>
      </is>
    </nc>
  </rcc>
  <rcc rId="16641" sId="3" numFmtId="19">
    <oc r="T143">
      <v>42400</v>
    </oc>
    <nc r="T143" t="inlineStr">
      <is>
        <t>31.01.2016         29.02.2016</t>
      </is>
    </nc>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42" sId="3" numFmtId="4">
    <oc r="K35">
      <v>32615.93</v>
    </oc>
    <nc r="K35">
      <f>32615.93+37674.1</f>
    </nc>
  </rcc>
  <rcc rId="16643" sId="3" numFmtId="19">
    <oc r="L35">
      <v>42411</v>
    </oc>
    <nc r="L35">
      <v>42451</v>
    </nc>
  </rcc>
  <rcc rId="16644" sId="3">
    <oc r="Q35">
      <v>390550</v>
    </oc>
    <nc r="Q35" t="inlineStr">
      <is>
        <t>390550             778940</t>
      </is>
    </nc>
  </rcc>
  <rcc rId="16645" sId="3" numFmtId="19">
    <oc r="T35">
      <v>42400</v>
    </oc>
    <nc r="T35" t="inlineStr">
      <is>
        <t>31.01.2016           29.02.2016</t>
      </is>
    </nc>
  </rcc>
  <rcc rId="16646" sId="3">
    <oc r="S35" t="inlineStr">
      <is>
        <t>Т-н 1-5725-Т</t>
      </is>
    </oc>
    <nc r="S35" t="inlineStr">
      <is>
        <t>Т-н 1-5725-Т           Т-н 2-27596/701</t>
      </is>
    </nc>
  </rcc>
  <rcc rId="16647" sId="3" numFmtId="19">
    <oc r="R35">
      <v>42411</v>
    </oc>
    <nc r="R35" t="inlineStr">
      <is>
        <t>11.02.2016        22.03.2016</t>
      </is>
    </nc>
  </rcc>
  <rcc rId="16648" sId="4" numFmtId="19">
    <nc r="L33">
      <v>42451</v>
    </nc>
  </rcc>
  <rcc rId="16649" sId="4">
    <nc r="Q33">
      <v>780111</v>
    </nc>
  </rcc>
  <rcc rId="16650" sId="4" numFmtId="19">
    <nc r="R33">
      <v>42451</v>
    </nc>
  </rcc>
  <rcc rId="16651" sId="4">
    <nc r="S33" t="inlineStr">
      <is>
        <t xml:space="preserve">акт 316/УЦ </t>
      </is>
    </nc>
  </rcc>
  <rcc rId="16652" sId="4" numFmtId="19">
    <nc r="T33">
      <v>42450</v>
    </nc>
  </rcc>
  <rcc rId="16653" sId="4">
    <nc r="F33" t="inlineStr">
      <is>
        <t>Исполнен      22.03.2016</t>
      </is>
    </nc>
  </rcc>
  <rcc rId="16654" sId="4" odxf="1" dxf="1" numFmtId="19">
    <nc r="D33">
      <v>42451</v>
    </nc>
    <odxf>
      <numFmt numFmtId="0" formatCode="General"/>
    </odxf>
    <ndxf>
      <numFmt numFmtId="19" formatCode="dd/mm/yyyy"/>
    </ndxf>
  </rcc>
  <rcc rId="16655" sId="4" numFmtId="4">
    <nc r="K33">
      <v>2990</v>
    </nc>
  </rcc>
  <rcc rId="16656" sId="3" numFmtId="4">
    <nc r="K50">
      <v>45646.46</v>
    </nc>
  </rcc>
  <rcc rId="16657" sId="3" numFmtId="19">
    <nc r="L50">
      <v>42451</v>
    </nc>
  </rcc>
  <rfmt sheetId="3" sqref="N50" start="0" length="0">
    <dxf>
      <numFmt numFmtId="19" formatCode="dd/mm/yyyy"/>
    </dxf>
  </rfmt>
  <rcc rId="16658" sId="3">
    <nc r="Q50">
      <v>780113</v>
    </nc>
  </rcc>
  <rcc rId="16659" sId="3" numFmtId="19">
    <nc r="R50">
      <v>42451</v>
    </nc>
  </rcc>
  <rcmt sheetId="3" cell="Q50" guid="{D77273A9-2F0B-42C4-B283-9E87BE4B22C5}" author="Пятырова Ольга Викторовна" newLength="43"/>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660" sId="4" ref="A13:XFD13" action="insertRow"/>
  <rcc rId="16661" sId="4">
    <nc r="B13" t="inlineStr">
      <is>
        <t>2316010 ЭА</t>
      </is>
    </nc>
  </rcc>
  <rcc rId="16662" sId="4" numFmtId="19">
    <nc r="A13">
      <v>42458</v>
    </nc>
  </rcc>
  <rcc rId="16663" sId="4" numFmtId="19">
    <nc r="C13">
      <v>42551</v>
    </nc>
  </rcc>
  <rcc rId="16664" sId="4">
    <nc r="G13" t="inlineStr">
      <is>
        <t>Оказание услуг по техническому обслуживанию кондиционеров</t>
      </is>
    </nc>
  </rcc>
  <rcc rId="16665" sId="4" numFmtId="4">
    <nc r="H13">
      <v>9000</v>
    </nc>
  </rcc>
  <rcc rId="16666" sId="4">
    <nc r="J13" t="inlineStr">
      <is>
        <t>ИП Гузов Е.А.</t>
      </is>
    </nc>
  </rcc>
  <rcv guid="{8049C881-6B3E-4A95-B7B3-820565C4CD65}" action="delete"/>
  <rdn rId="0" localSheetId="4" customView="1" name="Z_8049C881_6B3E_4A95_B7B3_820565C4CD65_.wvu.FilterData" hidden="1" oldHidden="1">
    <formula>'2016 год'!$A$3:$T$34</formula>
    <oldFormula>'2016 год'!$A$3:$T$34</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71" sId="3">
    <oc r="I2" t="inlineStr">
      <is>
        <t>сумма по доп.соглашению</t>
      </is>
    </oc>
    <nc r="I2" t="inlineStr">
      <is>
        <t>окончательная сумма по контракту</t>
      </is>
    </nc>
  </rcc>
  <rcc rId="16672" sId="3" numFmtId="4">
    <nc r="I6">
      <v>107100</v>
    </nc>
  </rcc>
  <rfmt sheetId="3" sqref="C6">
    <dxf>
      <fill>
        <patternFill>
          <bgColor rgb="FFFF0000"/>
        </patternFill>
      </fill>
    </dxf>
  </rfmt>
  <rcc rId="16673" sId="3" odxf="1" dxf="1" numFmtId="19">
    <nc r="D6">
      <v>42363</v>
    </nc>
    <odxf>
      <numFmt numFmtId="0" formatCode="General"/>
    </odxf>
    <ndxf>
      <numFmt numFmtId="19" formatCode="dd/mm/yyyy"/>
    </ndxf>
  </rcc>
  <rcc rId="16674" sId="3">
    <nc r="F6" t="inlineStr">
      <is>
        <t>Исполнен 25.12.2015</t>
      </is>
    </nc>
  </rcc>
  <rfmt sheetId="3" sqref="K7">
    <dxf>
      <fill>
        <patternFill>
          <bgColor rgb="FFFF0000"/>
        </patternFill>
      </fill>
    </dxf>
  </rfmt>
  <rfmt sheetId="3" sqref="H7">
    <dxf>
      <fill>
        <patternFill>
          <bgColor rgb="FFFF0000"/>
        </patternFill>
      </fill>
    </dxf>
  </rfmt>
  <rcc rId="16675" sId="3">
    <oc r="K7">
      <f>271217.61+8942.01+15722.35+18000+5915.88</f>
    </oc>
    <nc r="K7">
      <f>262212.2+8942.01+15722.35+18000+5915.88</f>
    </nc>
  </rcc>
  <rfmt sheetId="3" sqref="K7">
    <dxf>
      <fill>
        <patternFill>
          <bgColor theme="0"/>
        </patternFill>
      </fill>
    </dxf>
  </rfmt>
  <rcc rId="16676" sId="3">
    <oc r="D2" t="inlineStr">
      <is>
        <t>факт</t>
      </is>
    </oc>
    <nc r="D2" t="inlineStr">
      <is>
        <t>факт оплаты</t>
      </is>
    </nc>
  </rcc>
  <rcc rId="16677" sId="3" odxf="1" dxf="1" numFmtId="19">
    <nc r="D7">
      <v>42394</v>
    </nc>
    <odxf>
      <numFmt numFmtId="0" formatCode="General"/>
    </odxf>
    <ndxf>
      <numFmt numFmtId="19" formatCode="dd/mm/yyyy"/>
    </ndxf>
  </rcc>
  <rcc rId="16678" sId="3">
    <nc r="F7" t="inlineStr">
      <is>
        <t>Исполено  25.01.2016</t>
      </is>
    </nc>
  </rcc>
  <rfmt sheetId="3" sqref="C6">
    <dxf>
      <fill>
        <patternFill>
          <bgColor theme="0"/>
        </patternFill>
      </fill>
    </dxf>
  </rfmt>
  <rcc rId="16679" sId="3" numFmtId="4">
    <nc r="I10">
      <v>45430</v>
    </nc>
  </rcc>
  <rcc rId="16680" sId="3">
    <nc r="F10" t="inlineStr">
      <is>
        <t>Исполнено  25.12.2015</t>
      </is>
    </nc>
  </rcc>
  <rcc rId="16681" sId="3" odxf="1" dxf="1" numFmtId="19">
    <nc r="D10">
      <v>42363</v>
    </nc>
    <odxf>
      <numFmt numFmtId="0" formatCode="General"/>
    </odxf>
    <ndxf>
      <numFmt numFmtId="19" formatCode="dd/mm/yyyy"/>
    </ndxf>
  </rcc>
  <rcc rId="16682" sId="3" numFmtId="4">
    <nc r="I11">
      <v>451628.13</v>
    </nc>
  </rcc>
  <rcc rId="16683" sId="3" odxf="1" dxf="1" numFmtId="19">
    <nc r="D11">
      <v>42367</v>
    </nc>
    <odxf>
      <numFmt numFmtId="0" formatCode="General"/>
    </odxf>
    <ndxf>
      <numFmt numFmtId="19" formatCode="dd/mm/yyyy"/>
    </ndxf>
  </rcc>
  <rcc rId="16684" sId="3">
    <nc r="F11" t="inlineStr">
      <is>
        <t>Исполнено  25.12.2015</t>
      </is>
    </nc>
  </rcc>
  <rfmt sheetId="3" sqref="H12">
    <dxf>
      <fill>
        <patternFill>
          <bgColor rgb="FFFF0000"/>
        </patternFill>
      </fill>
    </dxf>
  </rfmt>
  <rcc rId="16685" sId="3" numFmtId="19">
    <oc r="L15">
      <v>42368</v>
    </oc>
    <nc r="L15">
      <v>42394</v>
    </nc>
  </rcc>
  <rcc rId="16686" sId="3">
    <oc r="K15">
      <f>95933.15+9567.58+26341.53+30000</f>
    </oc>
    <nc r="K15">
      <f>95933.15+9567.58+26341.53+30000+4509.64</f>
    </nc>
  </rcc>
  <rfmt sheetId="3" sqref="N15" start="0" length="0">
    <dxf>
      <numFmt numFmtId="19" formatCode="dd/mm/yyyy"/>
    </dxf>
  </rfmt>
  <rcc rId="16687" sId="3">
    <oc r="Q15" t="inlineStr">
      <is>
        <t>488724              667826              43406                323968   349702  652561   86275</t>
      </is>
    </oc>
    <nc r="Q15" t="inlineStr">
      <is>
        <t>488724              667826              43406                323968   349702  652561   86275    193823</t>
      </is>
    </nc>
  </rcc>
  <rcc rId="16688" sId="3">
    <oc r="R15" t="inlineStr">
      <is>
        <t>25.02.2015                13.03.2015               09.04.2015             08.05.2015  13.11.2015  11.12.2015  30.12.2015</t>
      </is>
    </oc>
    <nc r="R15" t="inlineStr">
      <is>
        <t>25.02.2015                13.03.2015               09.04.2015             08.05.2015  13.11.2015  11.12.2015  30.12.2015  25.01.2016</t>
      </is>
    </nc>
  </rcc>
  <rcc rId="16689" sId="3">
    <oc r="S15" t="inlineStr">
      <is>
        <t xml:space="preserve">Акт 3/1/1/016696            Акт 3/1/1/041467          Акт 3/1/1065828              Акт 3/1/1/086680   Акт 3/1/1/352274  Акт 3/1/1/379075 Акт 3/1/1000971 </t>
      </is>
    </oc>
    <nc r="S15" t="inlineStr">
      <is>
        <t>Акт 3/1/1/016696            Акт 3/1/1/041467          Акт 3/1/1065828              Акт 3/1/1/086680   Акт 3/1/1/352274  Акт 3/1/1/379075 Акт 3/1/1000971   акт 3/1/1/409918</t>
      </is>
    </nc>
  </rcc>
  <rcc rId="16690" sId="3">
    <oc r="T15" t="inlineStr">
      <is>
        <t>31.01.2015                 28.02.2015             31.03.2015            30.04.2015  31.10.2015 30.11.2015 29.12.2015</t>
      </is>
    </oc>
    <nc r="T15" t="inlineStr">
      <is>
        <t>31.01.2015                 28.02.2015             31.03.2015            30.04.2015  31.10.2015 30.11.2015 29.12.2015   31.12.2015</t>
      </is>
    </nc>
  </rcc>
  <rcc rId="16691" sId="3" odxf="1" dxf="1" numFmtId="19">
    <nc r="D15">
      <v>42394</v>
    </nc>
    <odxf>
      <numFmt numFmtId="0" formatCode="General"/>
    </odxf>
    <ndxf>
      <numFmt numFmtId="19" formatCode="dd/mm/yyyy"/>
    </ndxf>
  </rcc>
  <rcc rId="16692" sId="3">
    <nc r="F15" t="inlineStr">
      <is>
        <t>Исполнено   25.01.2016</t>
      </is>
    </nc>
  </rcc>
  <rcc rId="16693" sId="3" numFmtId="4">
    <nc r="I15">
      <v>166351.9</v>
    </nc>
  </rcc>
  <rcc rId="16694" sId="3" numFmtId="4">
    <nc r="I17">
      <v>27871.95</v>
    </nc>
  </rcc>
  <rcc rId="16695" sId="3" odxf="1" dxf="1" numFmtId="19">
    <nc r="D17">
      <v>42363</v>
    </nc>
    <odxf>
      <numFmt numFmtId="0" formatCode="General"/>
    </odxf>
    <ndxf>
      <numFmt numFmtId="19" formatCode="dd/mm/yyyy"/>
    </ndxf>
  </rcc>
  <rcc rId="16696" sId="3">
    <nc r="F17" t="inlineStr">
      <is>
        <t>Исполнено  25.12.2015</t>
      </is>
    </nc>
  </rcc>
  <rcc rId="16697" sId="3" numFmtId="4">
    <nc r="I25">
      <v>222598.62</v>
    </nc>
  </rcc>
  <rfmt sheetId="3" sqref="A6:XFD7 A10:XFD12 A15:XFD15 A17:XFD17 A25:XFD26 A32:XFD32 A35:XFD35 A38:XFD39 A45:XFD47 A49:XFD52 A55:XFD57 A66:XFD66 A76:XFD76 A95:XFD95 A100:XFD100 A106:XFD106 A109:XFD109 A112:XFD112 A119:XFD119 A134:XFD135 A140:XFD143 A145:XFD147 A150:XFD150 A152:XFD155">
    <dxf>
      <fill>
        <patternFill>
          <bgColor theme="7" tint="0.59999389629810485"/>
        </patternFill>
      </fill>
    </dxf>
  </rfmt>
  <rfmt sheetId="3" sqref="H12">
    <dxf>
      <fill>
        <patternFill>
          <bgColor rgb="FFFF0000"/>
        </patternFill>
      </fill>
    </dxf>
  </rfmt>
  <rfmt sheetId="3" sqref="A6:XFD7 A10:XFD12 A15:XFD15 A17:XFD17 A25:XFD26 A32:XFD32 A35:XFD35 A38:XFD39 A45:XFD47 A49:XFD52 A55:XFD57 A66:XFD66 A76:XFD76 A95:XFD95 A100:XFD100 A106:XFD106 A109:XFD109 A112:XFD112 A119:XFD119 A134:XFD135 A140:XFD143 A145:XFD147 A150:XFD150 A152:XFD155">
    <dxf>
      <fill>
        <patternFill>
          <bgColor theme="8" tint="0.79998168889431442"/>
        </patternFill>
      </fill>
    </dxf>
  </rfmt>
  <rfmt sheetId="3" sqref="A6:XFD7 A10:XFD12 A15:XFD15 A17:XFD17 A25:XFD26 A32:XFD32 A35:XFD35 A38:XFD39 A45:XFD47 A49:XFD52 A55:XFD57 A66:XFD66 A76:XFD76 A95:XFD95 A100:XFD100 A106:XFD106 A109:XFD109 A112:XFD112 A119:XFD119 A134:XFD135 A140:XFD143 A145:XFD147 A150:XFD150 A152:XFD155">
    <dxf>
      <fill>
        <patternFill>
          <bgColor theme="6" tint="0.59999389629810485"/>
        </patternFill>
      </fill>
    </dxf>
  </rfmt>
  <rfmt sheetId="3" sqref="A6:XFD7 A10:XFD12 A15:XFD15 A17:XFD17 A25:XFD26 A32:XFD32 A35:XFD35 A38:XFD39 A45:XFD47 A49:XFD52 A55:XFD57 A66:XFD66 A76:XFD76 A95:XFD95 A100:XFD100 A106:XFD106 A109:XFD109 A112:XFD112 A119:XFD119 A134:XFD135 A140:XFD143 A145:XFD147 A150:XFD150 A152:XFD155">
    <dxf>
      <fill>
        <patternFill>
          <bgColor theme="6" tint="0.79998168889431442"/>
        </patternFill>
      </fill>
    </dxf>
  </rfmt>
  <rfmt sheetId="3" sqref="A6:XFD7 A10:XFD12 A15:XFD15 A17:XFD17 A25:XFD26 A32:XFD32 A35:XFD35 A38:XFD39 A45:XFD47 A49:XFD52 A55:XFD57 A66:XFD66 A76:XFD76 A95:XFD95 A100:XFD100 A106:XFD106 A109:XFD109 A112:XFD112 A119:XFD119 A134:XFD135 A140:XFD143 A145:XFD147 A150:XFD150 A152:XFD155">
    <dxf>
      <fill>
        <patternFill>
          <bgColor theme="8" tint="0.59999389629810485"/>
        </patternFill>
      </fill>
    </dxf>
  </rfmt>
  <rfmt sheetId="3" sqref="H12">
    <dxf>
      <fill>
        <patternFill>
          <bgColor rgb="FFFF0000"/>
        </patternFill>
      </fill>
    </dxf>
  </rfmt>
  <rfmt sheetId="3" sqref="F25" start="0" length="0">
    <dxf>
      <numFmt numFmtId="19" formatCode="dd/mm/yyyy"/>
    </dxf>
  </rfmt>
  <rcc rId="16698" sId="3" numFmtId="19">
    <nc r="D25">
      <v>42394</v>
    </nc>
  </rcc>
  <rcc rId="16699" sId="3" numFmtId="19">
    <nc r="F25" t="inlineStr">
      <is>
        <t>Исполнено 25.01.2016</t>
      </is>
    </nc>
  </rcc>
  <rfmt sheetId="3" sqref="I26">
    <dxf>
      <fill>
        <patternFill>
          <bgColor rgb="FFFF0000"/>
        </patternFill>
      </fill>
    </dxf>
  </rfmt>
  <rcc rId="16700" sId="3" numFmtId="4">
    <nc r="I12">
      <v>56039.18</v>
    </nc>
  </rcc>
  <rcc rId="16701" sId="3" odxf="1" dxf="1" numFmtId="19">
    <nc r="D12">
      <v>42394</v>
    </nc>
    <odxf>
      <numFmt numFmtId="0" formatCode="General"/>
    </odxf>
    <ndxf>
      <numFmt numFmtId="19" formatCode="dd/mm/yyyy"/>
    </ndxf>
  </rcc>
  <rfmt sheetId="3" sqref="F12" start="0" length="0">
    <dxf>
      <numFmt numFmtId="19" formatCode="dd/mm/yyyy"/>
    </dxf>
  </rfmt>
  <rcc rId="16702" sId="3" numFmtId="19">
    <nc r="F12" t="inlineStr">
      <is>
        <t>Исполнено 25.01.2016</t>
      </is>
    </nc>
  </rcc>
  <rcc rId="16703" sId="3">
    <oc r="K26">
      <f>27200+34000+27200+10880+27600+26080</f>
    </oc>
    <nc r="K26">
      <f>27200+34000+27200+10880+27600+11040+26080</f>
    </nc>
  </rcc>
  <rcc rId="16704" sId="3">
    <oc r="Q26" t="inlineStr">
      <is>
        <t>779317  8966  228985     228986   444189   261256</t>
      </is>
    </oc>
    <nc r="Q26" t="inlineStr">
      <is>
        <t>779317  8966  228985     228986   444189   49376  261256</t>
      </is>
    </nc>
  </rcc>
  <rcc rId="16705" sId="3">
    <oc r="R26" t="inlineStr">
      <is>
        <t xml:space="preserve">28.09.2015  09.10.2015    02.11.2015  02.11.2015 24.11.2015 29.01.2016  </t>
      </is>
    </oc>
    <nc r="R26" t="inlineStr">
      <is>
        <t xml:space="preserve">28.09.2015  09.10.2015    02.11.2015  02.11.2015 24.11.2015   29.12.2015  29.01.2016  </t>
      </is>
    </nc>
  </rcc>
  <rcc rId="16706" sId="3">
    <oc r="S26" t="inlineStr">
      <is>
        <t>Т-н 657              Т-н 743                 Т-н 817              Т-н 809              Т-н 979</t>
      </is>
    </oc>
    <nc r="S26" t="inlineStr">
      <is>
        <t>Т-н 657              Т-н 743                 Т-н 817              Т-н 809      т-н 952        Т-н 979</t>
      </is>
    </nc>
  </rcc>
  <rcc rId="16707" sId="3">
    <oc r="T26" t="inlineStr">
      <is>
        <t>22.09.2015   02.10.2015 27.10.2015    22.10.2015 30.12.2015</t>
      </is>
    </oc>
    <nc r="T26" t="inlineStr">
      <is>
        <t>22.09.2015   02.10.2015 27.10.2015    22.10.2015 21.12.2015 30.12.2015</t>
      </is>
    </nc>
  </rcc>
  <rfmt sheetId="3" sqref="I26">
    <dxf>
      <fill>
        <patternFill>
          <bgColor theme="0"/>
        </patternFill>
      </fill>
    </dxf>
  </rfmt>
  <rfmt sheetId="3" sqref="I26">
    <dxf>
      <fill>
        <patternFill>
          <bgColor theme="8" tint="0.59999389629810485"/>
        </patternFill>
      </fill>
    </dxf>
  </rfmt>
  <rfmt sheetId="3" sqref="F26" start="0" length="0">
    <dxf>
      <numFmt numFmtId="19" formatCode="dd/mm/yyyy"/>
    </dxf>
  </rfmt>
  <rcc rId="16708" sId="3" numFmtId="19">
    <nc r="D26">
      <v>42398</v>
    </nc>
  </rcc>
  <rcc rId="16709" sId="3" numFmtId="19">
    <nc r="F26" t="inlineStr">
      <is>
        <t>Исполнено 29.01.2016</t>
      </is>
    </nc>
  </rcc>
  <rfmt sheetId="3" sqref="C32">
    <dxf>
      <fill>
        <patternFill>
          <bgColor rgb="FFFF0000"/>
        </patternFill>
      </fill>
    </dxf>
  </rfmt>
  <rcc rId="16710" sId="3" numFmtId="4">
    <nc r="I32">
      <v>770084.57</v>
    </nc>
  </rcc>
  <rfmt sheetId="3" sqref="F32" start="0" length="0">
    <dxf>
      <numFmt numFmtId="19" formatCode="dd/mm/yyyy"/>
    </dxf>
  </rfmt>
  <rcc rId="16711" sId="3" numFmtId="19">
    <nc r="D32">
      <v>42369</v>
    </nc>
  </rcc>
  <rcc rId="16712" sId="3" numFmtId="19">
    <nc r="F32" t="inlineStr">
      <is>
        <t>Исполнен  31.12.2015</t>
      </is>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32">
    <dxf>
      <fill>
        <patternFill>
          <bgColor rgb="FFFF0000"/>
        </patternFill>
      </fill>
    </dxf>
  </rfmt>
  <rfmt sheetId="3" sqref="F32">
    <dxf>
      <fill>
        <patternFill>
          <bgColor theme="8" tint="0.59999389629810485"/>
        </patternFill>
      </fill>
    </dxf>
  </rfmt>
  <rfmt sheetId="3" sqref="F32">
    <dxf>
      <fill>
        <patternFill>
          <bgColor rgb="FFFFFF00"/>
        </patternFill>
      </fill>
    </dxf>
  </rfmt>
  <rfmt sheetId="3" sqref="A35:XFD35">
    <dxf>
      <fill>
        <patternFill>
          <bgColor theme="0"/>
        </patternFill>
      </fill>
    </dxf>
  </rfmt>
  <rfmt sheetId="3" sqref="C38">
    <dxf>
      <fill>
        <patternFill>
          <bgColor rgb="FFFF0000"/>
        </patternFill>
      </fill>
    </dxf>
  </rfmt>
  <rfmt sheetId="3" sqref="A38:XFD38">
    <dxf>
      <fill>
        <patternFill>
          <bgColor theme="0"/>
        </patternFill>
      </fill>
    </dxf>
  </rfmt>
  <rfmt sheetId="3" sqref="C38">
    <dxf>
      <fill>
        <patternFill>
          <bgColor rgb="FFFF0000"/>
        </patternFill>
      </fill>
    </dxf>
  </rfmt>
  <rfmt sheetId="3" sqref="A39:XFD39">
    <dxf>
      <fill>
        <patternFill>
          <bgColor theme="0"/>
        </patternFill>
      </fill>
    </dxf>
  </rfmt>
  <rfmt sheetId="3" sqref="A45:XFD45">
    <dxf>
      <fill>
        <patternFill>
          <bgColor theme="0"/>
        </patternFill>
      </fill>
    </dxf>
  </rfmt>
  <rfmt sheetId="3" sqref="A46:XFD46">
    <dxf>
      <fill>
        <patternFill>
          <bgColor theme="0"/>
        </patternFill>
      </fill>
    </dxf>
  </rfmt>
  <rfmt sheetId="3" sqref="A47:XFD47">
    <dxf>
      <fill>
        <patternFill>
          <bgColor theme="0"/>
        </patternFill>
      </fill>
    </dxf>
  </rfmt>
  <rfmt sheetId="3" sqref="A49:XFD49">
    <dxf>
      <fill>
        <patternFill>
          <bgColor theme="0"/>
        </patternFill>
      </fill>
    </dxf>
  </rfmt>
  <rcc rId="16713" sId="3" numFmtId="19">
    <nc r="D50">
      <v>42451</v>
    </nc>
  </rcc>
  <rfmt sheetId="3" sqref="F50" start="0" length="0">
    <dxf>
      <numFmt numFmtId="19" formatCode="dd/mm/yyyy"/>
    </dxf>
  </rfmt>
  <rcc rId="16714" sId="3" numFmtId="19">
    <nc r="F50" t="inlineStr">
      <is>
        <t>Исполнено 22.03.2016</t>
      </is>
    </nc>
  </rcc>
  <rfmt sheetId="3" sqref="A50:XFD50">
    <dxf>
      <fill>
        <patternFill>
          <bgColor theme="0"/>
        </patternFill>
      </fill>
    </dxf>
  </rfmt>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15" sId="3" numFmtId="4">
    <nc r="I51">
      <v>38390</v>
    </nc>
  </rcc>
  <rfmt sheetId="3" sqref="F51" start="0" length="0">
    <dxf>
      <numFmt numFmtId="19" formatCode="dd/mm/yyyy"/>
    </dxf>
  </rfmt>
  <rcc rId="16716" sId="3" numFmtId="19">
    <nc r="D51">
      <v>42363</v>
    </nc>
  </rcc>
  <rfmt sheetId="3" sqref="C51">
    <dxf>
      <fill>
        <patternFill>
          <bgColor rgb="FFFF0000"/>
        </patternFill>
      </fill>
    </dxf>
  </rfmt>
  <rcc rId="16717" sId="3" numFmtId="19">
    <nc r="F51" t="inlineStr">
      <is>
        <t>Исполнено 25.12.2015</t>
      </is>
    </nc>
  </rcc>
  <rfmt sheetId="3" sqref="A51:XFD51">
    <dxf>
      <fill>
        <patternFill>
          <bgColor theme="0"/>
        </patternFill>
      </fill>
    </dxf>
  </rfmt>
  <rfmt sheetId="3" sqref="C51">
    <dxf>
      <fill>
        <patternFill>
          <bgColor rgb="FFFF0000"/>
        </patternFill>
      </fill>
    </dxf>
  </rfmt>
  <rfmt sheetId="3" sqref="A32:XFD32">
    <dxf>
      <fill>
        <patternFill>
          <bgColor theme="0"/>
        </patternFill>
      </fill>
    </dxf>
  </rfmt>
  <rfmt sheetId="3" sqref="C32">
    <dxf>
      <fill>
        <patternFill>
          <bgColor rgb="FFFF0000"/>
        </patternFill>
      </fill>
    </dxf>
  </rfmt>
  <rfmt sheetId="3" sqref="A25:XFD26">
    <dxf>
      <fill>
        <patternFill>
          <bgColor theme="0"/>
        </patternFill>
      </fill>
    </dxf>
  </rfmt>
  <rfmt sheetId="3" sqref="A15:XFD15">
    <dxf>
      <fill>
        <patternFill>
          <bgColor theme="0"/>
        </patternFill>
      </fill>
    </dxf>
  </rfmt>
  <rfmt sheetId="3" sqref="A10:XFD12">
    <dxf>
      <fill>
        <patternFill>
          <bgColor theme="0"/>
        </patternFill>
      </fill>
    </dxf>
  </rfmt>
  <rfmt sheetId="3" sqref="H12">
    <dxf>
      <fill>
        <patternFill>
          <bgColor rgb="FFFF0000"/>
        </patternFill>
      </fill>
    </dxf>
  </rfmt>
  <rfmt sheetId="3" sqref="A7:XFD7">
    <dxf>
      <fill>
        <patternFill>
          <bgColor theme="0"/>
        </patternFill>
      </fill>
    </dxf>
  </rfmt>
  <rfmt sheetId="3" sqref="A6:XFD6">
    <dxf>
      <fill>
        <patternFill>
          <bgColor theme="0"/>
        </patternFill>
      </fill>
    </dxf>
  </rfmt>
  <rcc rId="16718" sId="3" numFmtId="4">
    <nc r="I52">
      <v>13095</v>
    </nc>
  </rcc>
  <rfmt sheetId="3" sqref="C52">
    <dxf>
      <fill>
        <patternFill>
          <bgColor rgb="FFFF0000"/>
        </patternFill>
      </fill>
    </dxf>
  </rfmt>
  <rfmt sheetId="3" sqref="F52" start="0" length="0">
    <dxf>
      <font>
        <sz val="8"/>
        <color auto="1"/>
        <name val="Times New Roman"/>
        <scheme val="none"/>
      </font>
      <numFmt numFmtId="19" formatCode="dd/mm/yyyy"/>
    </dxf>
  </rfmt>
  <rcc rId="16719" sId="3" odxf="1" dxf="1" numFmtId="19">
    <nc r="D52">
      <v>42368</v>
    </nc>
    <odxf>
      <font>
        <sz val="8"/>
        <name val="Times New Roman"/>
        <scheme val="none"/>
      </font>
      <numFmt numFmtId="0" formatCode="General"/>
    </odxf>
    <ndxf>
      <font>
        <sz val="8"/>
        <color auto="1"/>
        <name val="Times New Roman"/>
        <scheme val="none"/>
      </font>
      <numFmt numFmtId="19" formatCode="dd/mm/yyyy"/>
    </ndxf>
  </rcc>
  <rcc rId="16720" sId="3" numFmtId="19">
    <nc r="F52" t="inlineStr">
      <is>
        <t>Исполнено 30.12.2015</t>
      </is>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52:XFD52">
    <dxf>
      <fill>
        <patternFill>
          <bgColor theme="0"/>
        </patternFill>
      </fill>
    </dxf>
  </rfmt>
  <rfmt sheetId="3" sqref="C52">
    <dxf>
      <fill>
        <patternFill>
          <bgColor rgb="FFFF0000"/>
        </patternFill>
      </fill>
    </dxf>
  </rfmt>
  <rcc rId="16721" sId="3" numFmtId="4">
    <nc r="I55">
      <v>98556</v>
    </nc>
  </rcc>
  <rfmt sheetId="3" sqref="F55" start="0" length="0">
    <dxf>
      <numFmt numFmtId="19" formatCode="dd/mm/yyyy"/>
    </dxf>
  </rfmt>
  <rcc rId="16722" sId="3" odxf="1" dxf="1" numFmtId="19">
    <nc r="D55">
      <v>42363</v>
    </nc>
    <odxf>
      <numFmt numFmtId="0" formatCode="General"/>
    </odxf>
    <ndxf>
      <numFmt numFmtId="19" formatCode="dd/mm/yyyy"/>
    </ndxf>
  </rcc>
  <rcc rId="16723" sId="3" numFmtId="19">
    <nc r="F55" t="inlineStr">
      <is>
        <t>Исполнено 25.12.2015</t>
      </is>
    </nc>
  </rcc>
  <rfmt sheetId="3" sqref="A55:XFD55">
    <dxf>
      <fill>
        <patternFill>
          <bgColor theme="0"/>
        </patternFill>
      </fill>
    </dxf>
  </rfmt>
  <rcc rId="16724" sId="3" numFmtId="4">
    <nc r="I56">
      <v>26368</v>
    </nc>
  </rcc>
  <rfmt sheetId="3" sqref="F56" start="0" length="0">
    <dxf>
      <numFmt numFmtId="19" formatCode="dd/mm/yyyy"/>
    </dxf>
  </rfmt>
  <rcc rId="16725" sId="3" odxf="1" dxf="1" numFmtId="19">
    <nc r="D56">
      <v>42363</v>
    </nc>
    <odxf>
      <numFmt numFmtId="0" formatCode="General"/>
    </odxf>
    <ndxf>
      <numFmt numFmtId="19" formatCode="dd/mm/yyyy"/>
    </ndxf>
  </rcc>
  <rcc rId="16726" sId="3" numFmtId="19">
    <nc r="F56" t="inlineStr">
      <is>
        <t>Исполнено 25.12.2015</t>
      </is>
    </nc>
  </rcc>
  <rfmt sheetId="3" sqref="A56:XFD56">
    <dxf>
      <fill>
        <patternFill>
          <bgColor theme="0"/>
        </patternFill>
      </fill>
    </dxf>
  </rfmt>
  <rfmt sheetId="3" sqref="I57">
    <dxf>
      <fill>
        <patternFill>
          <bgColor rgb="FFFF0000"/>
        </patternFill>
      </fill>
    </dxf>
  </rfmt>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J66">
    <dxf>
      <fill>
        <patternFill>
          <bgColor rgb="FFFF0000"/>
        </patternFill>
      </fill>
    </dxf>
  </rfmt>
  <rfmt sheetId="3" sqref="J66">
    <dxf>
      <fill>
        <patternFill>
          <bgColor theme="8" tint="0.59999389629810485"/>
        </patternFill>
      </fill>
    </dxf>
  </rfmt>
  <rcc rId="16727" sId="3" numFmtId="4">
    <nc r="I76">
      <v>3697.89</v>
    </nc>
  </rcc>
  <rfmt sheetId="3" sqref="F76" start="0" length="0">
    <dxf>
      <numFmt numFmtId="19" formatCode="dd/mm/yyyy"/>
      <alignment wrapText="0" readingOrder="0"/>
    </dxf>
  </rfmt>
  <rcc rId="16728" sId="3" odxf="1" dxf="1" numFmtId="19">
    <nc r="D76">
      <v>42367</v>
    </nc>
    <odxf>
      <numFmt numFmtId="0" formatCode="General"/>
    </odxf>
    <ndxf>
      <numFmt numFmtId="19" formatCode="dd/mm/yyyy"/>
    </ndxf>
  </rcc>
  <rcc rId="16729" sId="3">
    <nc r="F76" t="inlineStr">
      <is>
        <t>Исполнено       29.12.2015</t>
      </is>
    </nc>
  </rcc>
  <rfmt sheetId="3" sqref="F76">
    <dxf>
      <alignment wrapText="1" readingOrder="0"/>
    </dxf>
  </rfmt>
  <rfmt sheetId="3" sqref="A76:XFD76">
    <dxf>
      <fill>
        <patternFill>
          <bgColor theme="0" tint="-4.9989318521683403E-2"/>
        </patternFill>
      </fill>
    </dxf>
  </rfmt>
  <rcc rId="16730" sId="3" numFmtId="4">
    <nc r="I95">
      <v>4750</v>
    </nc>
  </rcc>
  <rcc rId="16731" sId="3" odxf="1" dxf="1" numFmtId="19">
    <nc r="D95">
      <v>42361</v>
    </nc>
    <odxf>
      <numFmt numFmtId="0" formatCode="General"/>
      <alignment horizontal="general" readingOrder="0"/>
    </odxf>
    <ndxf>
      <numFmt numFmtId="19" formatCode="dd/mm/yyyy"/>
      <alignment horizontal="center" readingOrder="0"/>
    </ndxf>
  </rcc>
  <rfmt sheetId="3" sqref="F95" start="0" length="0">
    <dxf>
      <numFmt numFmtId="19" formatCode="dd/mm/yyyy"/>
      <alignment wrapText="0" readingOrder="0"/>
    </dxf>
  </rfmt>
  <rfmt sheetId="3" sqref="G95">
    <dxf>
      <alignment wrapText="1" readingOrder="0"/>
    </dxf>
  </rfmt>
  <rcc rId="16732" sId="3" numFmtId="19">
    <nc r="F95" t="inlineStr">
      <is>
        <t>Исполнено   23.12.2015</t>
      </is>
    </nc>
  </rcc>
  <rfmt sheetId="3" sqref="F1:F3 F35 F38:F39 F45:F47 F49 F57 F66 F76 F95 F100 F106 F109 F112 F119 F134:F135 F140:F143 F145:F147 F150 F152:F1048576">
    <dxf>
      <alignment wrapText="1" readingOrder="0"/>
    </dxf>
  </rfmt>
  <rfmt sheetId="3" sqref="A95:XFD95">
    <dxf>
      <fill>
        <patternFill>
          <bgColor theme="0" tint="-4.9989318521683403E-2"/>
        </patternFill>
      </fill>
    </dxf>
  </rfmt>
  <rcc rId="16733" sId="3" numFmtId="4">
    <nc r="I100">
      <v>37724</v>
    </nc>
  </rcc>
  <rfmt sheetId="3" sqref="F100" start="0" length="0">
    <dxf>
      <numFmt numFmtId="19" formatCode="dd/mm/yyyy"/>
      <alignment wrapText="0" readingOrder="0"/>
    </dxf>
  </rfmt>
  <rcc rId="16734" sId="3" odxf="1" dxf="1" numFmtId="19">
    <nc r="D100">
      <v>42368</v>
    </nc>
    <odxf>
      <numFmt numFmtId="0" formatCode="General"/>
    </odxf>
    <ndxf>
      <numFmt numFmtId="19" formatCode="dd/mm/yyyy"/>
    </ndxf>
  </rcc>
  <rfmt sheetId="3" sqref="C100">
    <dxf>
      <fill>
        <patternFill>
          <bgColor rgb="FFFF0000"/>
        </patternFill>
      </fill>
    </dxf>
  </rfmt>
  <rcc rId="16735" sId="3" numFmtId="19">
    <nc r="F100" t="inlineStr">
      <is>
        <t>Исполнено   30.12.2015</t>
      </is>
    </nc>
  </rcc>
  <rfmt sheetId="3" sqref="F100">
    <dxf>
      <alignment wrapText="1" readingOrder="0"/>
    </dxf>
  </rfmt>
  <rfmt sheetId="3" sqref="A100:XFD100">
    <dxf>
      <fill>
        <patternFill>
          <bgColor theme="0"/>
        </patternFill>
      </fill>
    </dxf>
  </rfmt>
  <rfmt sheetId="3" sqref="C106">
    <dxf>
      <fill>
        <patternFill>
          <bgColor rgb="FFFF0000"/>
        </patternFill>
      </fill>
    </dxf>
  </rfmt>
  <rfmt sheetId="3" sqref="C100">
    <dxf>
      <fill>
        <patternFill>
          <bgColor rgb="FFFF0000"/>
        </patternFill>
      </fill>
    </dxf>
  </rfmt>
  <rcc rId="16736" sId="3" numFmtId="4">
    <nc r="I109">
      <v>26169</v>
    </nc>
  </rcc>
  <rcc rId="16737" sId="3" odxf="1" dxf="1" numFmtId="19">
    <nc r="D109">
      <v>42304</v>
    </nc>
    <odxf>
      <numFmt numFmtId="0" formatCode="General"/>
    </odxf>
    <ndxf>
      <numFmt numFmtId="19" formatCode="dd/mm/yyyy"/>
    </ndxf>
  </rcc>
  <rfmt sheetId="3" sqref="F109" start="0" length="0">
    <dxf>
      <numFmt numFmtId="19" formatCode="dd/mm/yyyy"/>
      <alignment wrapText="0" readingOrder="0"/>
    </dxf>
  </rfmt>
  <rcc rId="16738" sId="3" numFmtId="19">
    <nc r="F109" t="inlineStr">
      <is>
        <t>Исполнено    27.10.2015</t>
      </is>
    </nc>
  </rcc>
  <rfmt sheetId="3" sqref="F109">
    <dxf>
      <alignment wrapText="1" readingOrder="0"/>
    </dxf>
  </rfmt>
  <rfmt sheetId="3" sqref="A109:XFD109">
    <dxf>
      <fill>
        <patternFill>
          <bgColor theme="0" tint="-4.9989318521683403E-2"/>
        </patternFill>
      </fill>
    </dxf>
  </rfmt>
  <rfmt sheetId="3" sqref="G112">
    <dxf>
      <alignment wrapText="1" readingOrder="0"/>
    </dxf>
  </rfmt>
  <rfmt sheetId="3" sqref="I112">
    <dxf>
      <fill>
        <patternFill>
          <bgColor rgb="FFFF0000"/>
        </patternFill>
      </fill>
    </dxf>
  </rfmt>
  <rfmt sheetId="3" sqref="H112">
    <dxf>
      <fill>
        <patternFill>
          <bgColor rgb="FFFF0000"/>
        </patternFill>
      </fill>
    </dxf>
  </rfmt>
  <rfmt sheetId="3" sqref="I112">
    <dxf>
      <fill>
        <patternFill>
          <bgColor theme="8" tint="0.59999389629810485"/>
        </patternFill>
      </fill>
    </dxf>
  </rfmt>
  <rcc rId="16739" sId="3" numFmtId="4">
    <nc r="I112">
      <v>4500</v>
    </nc>
  </rcc>
  <rfmt sheetId="3" sqref="F112" start="0" length="0">
    <dxf>
      <numFmt numFmtId="19" formatCode="dd/mm/yyyy"/>
      <alignment wrapText="0" readingOrder="0"/>
    </dxf>
  </rfmt>
  <rcc rId="16740" sId="3" numFmtId="19">
    <nc r="F112" t="inlineStr">
      <is>
        <t>Исполнено  02.11.2015</t>
      </is>
    </nc>
  </rcc>
  <rfmt sheetId="3" sqref="F112">
    <dxf>
      <alignment wrapText="1" readingOrder="0"/>
    </dxf>
  </rfmt>
  <rcc rId="16741" sId="3" odxf="1" dxf="1" numFmtId="19">
    <nc r="D112">
      <v>42310</v>
    </nc>
    <odxf>
      <numFmt numFmtId="0" formatCode="General"/>
    </odxf>
    <ndxf>
      <numFmt numFmtId="19" formatCode="dd/mm/yyyy"/>
    </ndxf>
  </rcc>
  <rfmt sheetId="3" sqref="A112:XFD112">
    <dxf>
      <fill>
        <patternFill>
          <bgColor theme="0"/>
        </patternFill>
      </fill>
    </dxf>
  </rfmt>
  <rfmt sheetId="3" sqref="H112">
    <dxf>
      <fill>
        <patternFill>
          <bgColor rgb="FFFF0000"/>
        </patternFill>
      </fill>
    </dxf>
  </rfmt>
  <rfmt sheetId="3" sqref="C145">
    <dxf>
      <fill>
        <patternFill>
          <bgColor rgb="FFFF0000"/>
        </patternFill>
      </fill>
    </dxf>
  </rfmt>
  <rfmt sheetId="3" sqref="H12">
    <dxf>
      <fill>
        <patternFill>
          <bgColor theme="0"/>
        </patternFill>
      </fill>
    </dxf>
  </rfmt>
  <rfmt sheetId="3" sqref="F4:F155">
    <dxf>
      <fill>
        <patternFill>
          <bgColor theme="3" tint="0.59999389629810485"/>
        </patternFill>
      </fill>
    </dxf>
  </rfmt>
  <rfmt sheetId="3" sqref="C32:C33 C38 C51:C52 C60:C67 C69:C70 C73 C75 C77:C79 C82:C83 C100 C102:C103 C117 C151">
    <dxf>
      <fill>
        <patternFill>
          <bgColor rgb="FFFF0000"/>
        </patternFill>
      </fill>
    </dxf>
  </rfmt>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57">
    <dxf>
      <fill>
        <patternFill>
          <bgColor theme="8" tint="0.59999389629810485"/>
        </patternFill>
      </fill>
    </dxf>
  </rfmt>
  <rcc rId="16742" sId="3" numFmtId="4">
    <nc r="I57">
      <v>72447</v>
    </nc>
  </rcc>
  <rcc rId="16743" sId="3" odxf="1" dxf="1" numFmtId="19">
    <nc r="D57">
      <v>42297</v>
    </nc>
    <odxf>
      <numFmt numFmtId="0" formatCode="General"/>
    </odxf>
    <ndxf>
      <numFmt numFmtId="19" formatCode="dd/mm/yyyy"/>
    </ndxf>
  </rcc>
  <rfmt sheetId="3" sqref="F57" start="0" length="0">
    <dxf>
      <numFmt numFmtId="19" formatCode="dd/mm/yyyy"/>
      <fill>
        <patternFill>
          <bgColor theme="8" tint="0.59999389629810485"/>
        </patternFill>
      </fill>
    </dxf>
  </rfmt>
  <rcc rId="16744" sId="3" numFmtId="19">
    <nc r="F57" t="inlineStr">
      <is>
        <t>Исполнено 20.10.2015</t>
      </is>
    </nc>
  </rcc>
  <rfmt sheetId="3" sqref="A57:XFD57">
    <dxf>
      <fill>
        <patternFill>
          <bgColor theme="0"/>
        </patternFill>
      </fill>
    </dxf>
  </rfmt>
  <rcc rId="16745" sId="3" numFmtId="4">
    <nc r="I119">
      <v>10168</v>
    </nc>
  </rcc>
  <rcc rId="16746" sId="3" odxf="1" dxf="1" numFmtId="19">
    <nc r="D119">
      <v>42286</v>
    </nc>
    <odxf>
      <numFmt numFmtId="0" formatCode="General"/>
    </odxf>
    <ndxf>
      <numFmt numFmtId="19" formatCode="dd/mm/yyyy"/>
    </ndxf>
  </rcc>
  <rfmt sheetId="3" sqref="F119" start="0" length="0">
    <dxf>
      <numFmt numFmtId="19" formatCode="dd/mm/yyyy"/>
      <fill>
        <patternFill>
          <bgColor theme="8" tint="0.59999389629810485"/>
        </patternFill>
      </fill>
      <alignment wrapText="0" readingOrder="0"/>
    </dxf>
  </rfmt>
  <rcc rId="16747" sId="3" numFmtId="19">
    <nc r="F119" t="inlineStr">
      <is>
        <t>Исполнено 09.10.2015</t>
      </is>
    </nc>
  </rcc>
  <rfmt sheetId="3" sqref="F119">
    <dxf>
      <alignment wrapText="1" readingOrder="0"/>
    </dxf>
  </rfmt>
  <rfmt sheetId="3" sqref="A119:XFD119">
    <dxf>
      <fill>
        <patternFill>
          <bgColor theme="0"/>
        </patternFill>
      </fill>
    </dxf>
  </rfmt>
  <rcc rId="16748" sId="3" numFmtId="4">
    <oc r="K119">
      <v>6960</v>
    </oc>
    <nc r="K119">
      <f>6960+1040+1760+408</f>
    </nc>
  </rcc>
  <rcc rId="16749" sId="3">
    <oc r="Q119">
      <v>9960</v>
    </oc>
    <nc r="Q119" t="inlineStr">
      <is>
        <t>9960                   9959                      8967                      8968</t>
      </is>
    </nc>
  </rcc>
  <rcc rId="16750" sId="3" numFmtId="19">
    <oc r="R119">
      <v>42286</v>
    </oc>
    <nc r="R119" t="inlineStr">
      <is>
        <t>09.10.2015  09.10.2015  09.10.2015 09.10.2015</t>
      </is>
    </nc>
  </rcc>
  <rfmt sheetId="3" sqref="A66:XFD66">
    <dxf>
      <fill>
        <patternFill>
          <bgColor rgb="FFFF0000"/>
        </patternFill>
      </fill>
    </dxf>
  </rfmt>
  <rfmt sheetId="3" sqref="C106 C145">
    <dxf>
      <fill>
        <patternFill>
          <bgColor theme="8" tint="0.59999389629810485"/>
        </patternFill>
      </fill>
    </dxf>
  </rfmt>
  <rfmt sheetId="3" sqref="A106:XFD106 A145:XFD145">
    <dxf>
      <fill>
        <patternFill>
          <bgColor rgb="FFFF0000"/>
        </patternFill>
      </fill>
    </dxf>
  </rfmt>
  <rfmt sheetId="3" sqref="G81">
    <dxf>
      <alignment wrapText="1" readingOrder="0"/>
    </dxf>
  </rfmt>
  <rcmt sheetId="3" cell="I119" guid="{00000000-0000-0000-0000-000000000000}" action="delete" author="Пятырова Ольга Викторовна"/>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60" sId="4" numFmtId="4">
    <nc r="J4">
      <v>3154.58</v>
    </nc>
  </rcc>
  <rcc rId="16061" sId="4" numFmtId="19">
    <nc r="K4">
      <v>42405</v>
    </nc>
  </rcc>
  <rcc rId="16062" sId="4">
    <nc r="P4">
      <v>318470</v>
    </nc>
  </rcc>
  <rcc rId="16063" sId="4" numFmtId="19">
    <nc r="Q4">
      <v>42404</v>
    </nc>
  </rcc>
  <rcc rId="16064" sId="4">
    <nc r="R4" t="inlineStr">
      <is>
        <t>Акт 314</t>
      </is>
    </nc>
  </rcc>
  <rcc rId="16065" sId="4" numFmtId="19">
    <nc r="S4">
      <v>42400</v>
    </nc>
  </rcc>
  <rcc rId="16066" sId="3">
    <oc r="J7">
      <f>271217.61+8942.01+15722.35+18000</f>
    </oc>
    <nc r="J7">
      <f>271217.61+8942.01+15722.35+18000+5915.88</f>
    </nc>
  </rcc>
  <rcc rId="16067" sId="3" numFmtId="19">
    <oc r="K7">
      <v>42368</v>
    </oc>
    <nc r="K7">
      <v>42394</v>
    </nc>
  </rcc>
  <rcc rId="16068" sId="3">
    <oc r="N7" t="inlineStr">
      <is>
        <t>450033                727905            172506              436077          749979            160702              431265              710689   115080  421464  793628  86271</t>
      </is>
    </oc>
    <nc r="N7" t="inlineStr">
      <is>
        <t>450033                727905            172506              436077          749979            160702              431265              710689   115080  421464  793628  86271      193824</t>
      </is>
    </nc>
  </rcc>
  <rcc rId="16069" sId="3">
    <oc r="O7" t="inlineStr">
      <is>
        <t>19.02.2015                20.03.2015          23.04.2015                20.05.2015              22.06.2015          22.07.2015             20.08.2015                21.09.2015 21.10.2015 20.11.2015 22.12.2015 30.12.2015</t>
      </is>
    </oc>
    <nc r="O7" t="inlineStr">
      <is>
        <t>19.02.2015                20.03.2015          23.04.2015                20.05.2015              22.06.2015          22.07.2015             20.08.2015                21.09.2015 21.10.2015 20.11.2015 22.12.2015 30.12.2015 25.01.2016</t>
      </is>
    </nc>
  </rcc>
  <rcc rId="16070" sId="3">
    <oc r="R7" t="inlineStr">
      <is>
        <t>Акт 3360/2/04            Акт 12281/2/04             Акт 22843/2/04            Акт 33682/2/04                   Акт 43369/2/04          Акт 53083/2/04                  Акт 63743/2/04              Акт 73472/2/04 Акт 83693/2/04  Акт 92297/2/04 Акт 104347/2/04  Акт б/н</t>
      </is>
    </oc>
    <nc r="R7" t="inlineStr">
      <is>
        <t>Акт 3360/2/04            Акт 12281/2/04             Акт 22843/2/04            Акт 33682/2/04                   Акт 43369/2/04          Акт 53083/2/04                  Акт 63743/2/04              Акт 73472/2/04 Акт 83693/2/04  Акт 92297/2/04 Акт 104347/2/04  Акт б/н             Акт 113091/2/04</t>
      </is>
    </nc>
  </rcc>
  <rcc rId="16071" sId="3">
    <oc r="S7" t="inlineStr">
      <is>
        <t>31.01.2015              28.02.2015             31.03.2015             30.04.2015               31.05.2015         30.06.2015               31.07.2015             31.08.2015 30.09.2015 31.10.2015 30.11.2015  29.12.2015</t>
      </is>
    </oc>
    <nc r="S7" t="inlineStr">
      <is>
        <t>31.01.2015              28.02.2015             31.03.2015             30.04.2015               31.05.2015         30.06.2015               31.07.2015             31.08.2015 30.09.2015 31.10.2015 30.11.2015  29.12.2015  31.12.2015</t>
      </is>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51" sId="4" numFmtId="4">
    <oc r="K33">
      <v>1800</v>
    </oc>
    <nc r="K33">
      <f>1800+4200</f>
    </nc>
  </rcc>
  <rcc rId="16752" sId="4" numFmtId="19">
    <oc r="L33">
      <v>42444</v>
    </oc>
    <nc r="L33">
      <v>42458</v>
    </nc>
  </rcc>
  <rcc rId="16753" sId="4">
    <nc r="O33">
      <v>854678</v>
    </nc>
  </rcc>
  <rcc rId="16754" sId="4" odxf="1" dxf="1" numFmtId="19">
    <nc r="P33">
      <v>42458</v>
    </nc>
    <odxf>
      <numFmt numFmtId="0" formatCode="General"/>
    </odxf>
    <ndxf>
      <numFmt numFmtId="19" formatCode="dd/mm/yyyy"/>
    </ndxf>
  </rcc>
  <rfmt sheetId="4" sqref="D33" start="0" length="0">
    <dxf>
      <numFmt numFmtId="19" formatCode="dd/mm/yyyy"/>
    </dxf>
  </rfmt>
  <rcc rId="16755" sId="4">
    <nc r="S33" t="inlineStr">
      <is>
        <t xml:space="preserve">акт 85 </t>
      </is>
    </nc>
  </rcc>
  <rcc rId="16756" sId="4" numFmtId="19">
    <nc r="T33">
      <v>42447</v>
    </nc>
  </rcc>
  <rcc rId="16757" sId="4" numFmtId="19">
    <nc r="D33">
      <v>42458</v>
    </nc>
  </rcc>
  <rcc rId="16758" sId="4">
    <nc r="F33" t="inlineStr">
      <is>
        <t>Исполнен 29.03.2016</t>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59" sId="3">
    <oc r="K142">
      <f>30200+2376+9000</f>
    </oc>
    <nc r="K142">
      <f>30200+2376+9000+26900</f>
    </nc>
  </rcc>
  <rcc rId="16760" sId="3" numFmtId="19">
    <oc r="L142">
      <v>42444</v>
    </oc>
    <nc r="L142">
      <v>42459</v>
    </nc>
  </rcc>
  <rcc rId="16761" sId="3">
    <oc r="Q142" t="inlineStr">
      <is>
        <t>521931       558876    700739</t>
      </is>
    </oc>
    <nc r="Q142" t="inlineStr">
      <is>
        <t>521931       558876    700739    874190</t>
      </is>
    </nc>
  </rcc>
  <rcc rId="16762" sId="3">
    <oc r="R142" t="inlineStr">
      <is>
        <t>25.02.2016 29.02.2016    15.03.2016</t>
      </is>
    </oc>
    <nc r="R142" t="inlineStr">
      <is>
        <t>25.02.2016 29.02.2016    15.03.2016  30.03.2016</t>
      </is>
    </nc>
  </rcc>
  <rcc rId="16763" sId="3">
    <oc r="S142" t="inlineStr">
      <is>
        <t>Акт 669           Акт567                  Акт 733</t>
      </is>
    </oc>
    <nc r="S142" t="inlineStr">
      <is>
        <t>Акт 669           Акт567                  Акт 733                 акт 1154</t>
      </is>
    </nc>
  </rcc>
  <rcc rId="16764" sId="3">
    <oc r="T142" t="inlineStr">
      <is>
        <t>17.02.2016  15.02.2016    20.02.2016</t>
      </is>
    </oc>
    <nc r="T142" t="inlineStr">
      <is>
        <t>17.02.2016  15.02.2016    20.02.2016   23.03.2016</t>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860A81-C9B4-4A07-AB20-B1AA2CC2D120}" action="delete"/>
  <rdn rId="0" localSheetId="4" customView="1" name="Z_CC860A81_C9B4_4A07_AB20_B1AA2CC2D120_.wvu.FilterData" hidden="1" oldHidden="1">
    <formula>'2016 год'!$A$3:$T$34</formula>
    <oldFormula>'2016 год'!$A$3:$T$34</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J104">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3" sqref="J105">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3" sqref="J105" start="0" length="2147483647">
    <dxf>
      <font>
        <sz val="8"/>
      </font>
    </dxf>
  </rfmt>
  <rfmt sheetId="3" sqref="J104" start="0" length="2147483647">
    <dxf>
      <font>
        <sz val="8"/>
      </font>
    </dxf>
  </rfmt>
  <rfmt sheetId="3" sqref="J104" start="0" length="2147483647">
    <dxf>
      <font>
        <name val="Times New Roman"/>
        <scheme val="none"/>
      </font>
    </dxf>
  </rfmt>
  <rfmt sheetId="3" sqref="J105" start="0" length="2147483647">
    <dxf>
      <font>
        <name val="Times New Roman"/>
        <scheme val="none"/>
      </font>
    </dxf>
  </rfmt>
  <rcv guid="{CC860A81-C9B4-4A07-AB20-B1AA2CC2D120}" action="delete"/>
  <rdn rId="0" localSheetId="4" customView="1" name="Z_CC860A81_C9B4_4A07_AB20_B1AA2CC2D120_.wvu.FilterData" hidden="1" oldHidden="1">
    <formula>'2016 год'!$A$3:$T$34</formula>
    <oldFormula>'2016 год'!$A$3:$T$34</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773" sId="4" ref="A32:XFD32" action="insertRow"/>
  <rcc rId="16774" sId="4">
    <nc r="B32" t="inlineStr">
      <is>
        <t>016/2015</t>
      </is>
    </nc>
  </rcc>
  <rcc rId="16775" sId="4" numFmtId="19">
    <nc r="A32">
      <v>42429</v>
    </nc>
  </rcc>
  <rcc rId="16776" sId="4" numFmtId="19">
    <nc r="C32">
      <v>42735</v>
    </nc>
  </rcc>
  <rcc rId="16777" sId="4">
    <nc r="G32" t="inlineStr">
      <is>
        <t>Оказание услуг по утилизаци покрышек отработанных</t>
      </is>
    </nc>
  </rcc>
  <rcc rId="16778" sId="4" numFmtId="4">
    <nc r="H32">
      <v>5172.07</v>
    </nc>
  </rcc>
  <rcc rId="16779" sId="4">
    <nc r="J32" t="inlineStr">
      <is>
        <t>ООО "Бриз"</t>
      </is>
    </nc>
  </rcc>
  <rcv guid="{8049C881-6B3E-4A95-B7B3-820565C4CD65}" action="delete"/>
  <rdn rId="0" localSheetId="4" customView="1" name="Z_8049C881_6B3E_4A95_B7B3_820565C4CD65_.wvu.FilterData" hidden="1" oldHidden="1">
    <formula>'2016 год'!$A$3:$T$35</formula>
    <oldFormula>'2016 год'!$A$3:$T$35</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784" sId="4" ref="A14:XFD14" action="deleteRow">
    <rfmt sheetId="4" xfDxf="1" sqref="A14:XFD14" start="0" length="0">
      <dxf>
        <font>
          <sz val="8"/>
          <name val="Times New Roman"/>
          <scheme val="none"/>
        </font>
      </dxf>
    </rfmt>
    <rfmt sheetId="4" s="1" sqref="A1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4"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J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K14"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L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M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R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S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T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rc>
  <rcc rId="16785" sId="4" numFmtId="19">
    <nc r="L28">
      <v>42467</v>
    </nc>
  </rcc>
  <rcc rId="16786" sId="4">
    <oc r="S27" t="inlineStr">
      <is>
        <t>акт 1602810454</t>
      </is>
    </oc>
    <nc r="S27" t="inlineStr">
      <is>
        <t>Акт 1602810454</t>
      </is>
    </nc>
  </rcc>
  <rcc rId="16787" sId="4">
    <oc r="S30" t="inlineStr">
      <is>
        <t xml:space="preserve">акт ОС-11367/7691/R </t>
      </is>
    </oc>
    <nc r="S30" t="inlineStr">
      <is>
        <t xml:space="preserve">Акт ОС-11367/7691/R </t>
      </is>
    </nc>
  </rcc>
  <rcc rId="16788" sId="4">
    <oc r="S33" t="inlineStr">
      <is>
        <t xml:space="preserve">акт 85 </t>
      </is>
    </oc>
    <nc r="S33" t="inlineStr">
      <is>
        <t xml:space="preserve">Акт 85 </t>
      </is>
    </nc>
  </rcc>
  <rcc rId="16789" sId="4">
    <oc r="S34" t="inlineStr">
      <is>
        <t xml:space="preserve">акт 316/УЦ </t>
      </is>
    </oc>
    <nc r="S34" t="inlineStr">
      <is>
        <t xml:space="preserve">Акт 316/УЦ </t>
      </is>
    </nc>
  </rcc>
  <rcc rId="16790" sId="4">
    <nc r="K28">
      <f>9220+1150</f>
    </nc>
  </rcc>
  <rcc rId="16791" sId="4">
    <nc r="Q28" t="inlineStr">
      <is>
        <t>69029    69030</t>
      </is>
    </nc>
  </rcc>
  <rcc rId="16792" sId="4" numFmtId="19">
    <nc r="R28" t="inlineStr">
      <is>
        <t>07.04.2016 07.04.2016</t>
      </is>
    </nc>
  </rcc>
  <rcc rId="16793" sId="4">
    <nc r="S28" t="inlineStr">
      <is>
        <t>Акт 569              Т-н 568</t>
      </is>
    </nc>
  </rcc>
  <rcc rId="16794" sId="4" numFmtId="19">
    <nc r="T28" t="inlineStr">
      <is>
        <t>01.04.2016 01.04.2016</t>
      </is>
    </nc>
  </rcc>
  <rcc rId="16795" sId="4">
    <nc r="K12">
      <f>9000</f>
    </nc>
  </rcc>
  <rcc rId="16796" sId="4" numFmtId="19">
    <nc r="L12">
      <v>42467</v>
    </nc>
  </rcc>
  <rcc rId="16797" sId="4">
    <nc r="Q12">
      <v>82467</v>
    </nc>
  </rcc>
  <rcc rId="16798" sId="4" numFmtId="19">
    <nc r="R12">
      <v>42467</v>
    </nc>
  </rcc>
  <rcc rId="16799" sId="4">
    <nc r="S12" t="inlineStr">
      <is>
        <t>Акт 99</t>
      </is>
    </nc>
  </rcc>
  <rcc rId="16800" sId="4" numFmtId="19">
    <nc r="T12">
      <v>42464</v>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01" sId="4">
    <nc r="S23" t="inlineStr">
      <is>
        <t>Акт 009/2016</t>
      </is>
    </nc>
  </rcc>
  <rcc rId="16802" sId="4" numFmtId="19">
    <nc r="T23">
      <v>42401</v>
    </nc>
  </rcc>
  <rcc rId="16803" sId="4">
    <nc r="F23" t="inlineStr">
      <is>
        <t>Исполнен 12.02.2016</t>
      </is>
    </nc>
  </rcc>
  <rm rId="16804" sheetId="4" source="M23" destination="Q23" sourceSheetId="4">
    <rfmt sheetId="4" s="1" sqref="Q23" start="0" length="0">
      <dxf>
        <font>
          <sz val="8"/>
          <color auto="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m>
  <rm rId="16805" sheetId="4" source="N23" destination="R23" sourceSheetId="4">
    <rfmt sheetId="4" s="1" sqref="R23" start="0" length="0">
      <dxf>
        <font>
          <sz val="8"/>
          <color auto="1"/>
          <name val="Times New Roman"/>
          <scheme val="none"/>
        </font>
        <numFmt numFmtId="19" formatCode="dd/mm/yyyy"/>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m>
  <rfmt sheetId="4" sqref="N23">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v guid="{CC860A81-C9B4-4A07-AB20-B1AA2CC2D120}" action="delete"/>
  <rdn rId="0" localSheetId="4" customView="1" name="Z_CC860A81_C9B4_4A07_AB20_B1AA2CC2D120_.wvu.FilterData" hidden="1" oldHidden="1">
    <formula>'2016 год'!$A$3:$T$3</formula>
    <oldFormula>'2016 год'!$A$3:$T$34</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10" sId="4">
    <nc r="B35" t="inlineStr">
      <is>
        <t>020/2016</t>
      </is>
    </nc>
  </rcc>
  <rcc rId="16811" sId="4" numFmtId="19">
    <nc r="A35">
      <v>42443</v>
    </nc>
  </rcc>
  <rcc rId="16812" sId="4">
    <nc r="G35" t="inlineStr">
      <is>
        <t>Оказание услуг Удостоверяющего центра</t>
      </is>
    </nc>
  </rcc>
  <rcc rId="16813" sId="4" numFmtId="4">
    <nc r="H35">
      <v>16200</v>
    </nc>
  </rcc>
  <rcc rId="16814" sId="4">
    <nc r="J35" t="inlineStr">
      <is>
        <t>ЗАО "Производственная фирма "СКБ Контур"</t>
      </is>
    </nc>
  </rcc>
  <rcv guid="{8049C881-6B3E-4A95-B7B3-820565C4CD65}" action="delete"/>
  <rdn rId="0" localSheetId="4" customView="1" name="Z_8049C881_6B3E_4A95_B7B3_820565C4CD65_.wvu.FilterData" hidden="1" oldHidden="1">
    <formula>'2016 год'!$A$3:$T$3</formula>
    <oldFormula>'2016 год'!$A$3:$T$34</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19" sId="4" numFmtId="19">
    <oc r="R20">
      <v>42410</v>
    </oc>
    <nc r="R20" t="inlineStr">
      <is>
        <t>10.02.2016 11.04.2016 11.04.2016</t>
      </is>
    </nc>
  </rcc>
  <rcc rId="16820" sId="4">
    <oc r="S20" t="inlineStr">
      <is>
        <t xml:space="preserve">Акт 302 </t>
      </is>
    </oc>
    <nc r="S20" t="inlineStr">
      <is>
        <t>Акт 302            Акт 1364          Акт 1365</t>
      </is>
    </nc>
  </rcc>
  <rcc rId="16821" sId="4" numFmtId="19">
    <oc r="T20">
      <v>42404</v>
    </oc>
    <nc r="T20" t="inlineStr">
      <is>
        <t>04.02.2016   29.03.2016   01.04.2016</t>
      </is>
    </nc>
  </rcc>
  <rcc rId="16822" sId="4">
    <oc r="Q20">
      <v>377718</v>
    </oc>
    <nc r="Q20" t="inlineStr">
      <is>
        <t>377718  94706     94707</t>
      </is>
    </nc>
  </rcc>
  <rcc rId="16823" sId="4">
    <oc r="K20">
      <v>5600</v>
    </oc>
    <nc r="K20">
      <f>5600+4500+14400</f>
    </nc>
  </rcc>
  <rcv guid="{CC860A81-C9B4-4A07-AB20-B1AA2CC2D120}" action="delete"/>
  <rdn rId="0" localSheetId="4" customView="1" name="Z_CC860A81_C9B4_4A07_AB20_B1AA2CC2D120_.wvu.FilterData" hidden="1" oldHidden="1">
    <formula>'2016 год'!$A$3:$T$35</formula>
    <oldFormula>'2016 год'!$A$3:$T$3</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28" sId="4">
    <nc r="B36" t="inlineStr">
      <is>
        <t>022/2016</t>
      </is>
    </nc>
  </rcc>
  <rcc rId="16829" sId="4" numFmtId="19">
    <nc r="A36">
      <v>42471</v>
    </nc>
  </rcc>
  <rcc rId="16830" sId="4" numFmtId="19">
    <nc r="C36">
      <v>42528</v>
    </nc>
  </rcc>
  <rcc rId="16831" sId="4">
    <nc r="G36" t="inlineStr">
      <is>
        <t>Оказание услуг по изготовленю табличек с названиями, номерами, внесение изменений в таблички</t>
      </is>
    </nc>
  </rcc>
  <rcc rId="16832" sId="4" numFmtId="4">
    <nc r="H36">
      <v>12020</v>
    </nc>
  </rcc>
  <rcc rId="16833" sId="4">
    <nc r="J36" t="inlineStr">
      <is>
        <t>ООО "Рапид"</t>
      </is>
    </nc>
  </rcc>
  <rcv guid="{8049C881-6B3E-4A95-B7B3-820565C4CD65}" action="delete"/>
  <rdn rId="0" localSheetId="4" customView="1" name="Z_8049C881_6B3E_4A95_B7B3_820565C4CD65_.wvu.FilterData" hidden="1" oldHidden="1">
    <formula>'2016 год'!$A$3:$T$35</formula>
    <oldFormula>'2016 год'!$A$3:$T$3</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72" sId="3" numFmtId="4">
    <oc r="J39">
      <v>8492.01</v>
    </oc>
    <nc r="J39">
      <f>8492.01+13591.11</f>
    </nc>
  </rcc>
  <rcc rId="16073" sId="3">
    <oc r="L39">
      <v>10146</v>
    </oc>
    <nc r="L39" t="inlineStr">
      <is>
        <t>10146    309557</t>
      </is>
    </nc>
  </rcc>
  <rcc rId="16074" sId="3" numFmtId="19">
    <oc r="M39">
      <v>42366</v>
    </oc>
    <nc r="M39" t="inlineStr">
      <is>
        <t>28.12.2015  03.02.2015</t>
      </is>
    </nc>
  </rcc>
  <rcc rId="16075" sId="3" numFmtId="4">
    <oc r="J45">
      <v>5000</v>
    </oc>
    <nc r="J45">
      <f>5000+5000</f>
    </nc>
  </rcc>
  <rcc rId="16076" sId="3" numFmtId="19">
    <oc r="K45">
      <v>42362</v>
    </oc>
    <nc r="K45">
      <v>42391</v>
    </nc>
  </rcc>
  <rcc rId="16077" sId="3">
    <oc r="L45">
      <v>838677</v>
    </oc>
    <nc r="L45" t="inlineStr">
      <is>
        <t>838677   182879</t>
      </is>
    </nc>
  </rcc>
  <rcc rId="16078" sId="3" numFmtId="19">
    <oc r="M45">
      <v>42362</v>
    </oc>
    <nc r="M45" t="inlineStr">
      <is>
        <t>24.12.2015 22.01.2016</t>
      </is>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38" sId="4" numFmtId="4">
    <nc r="K35">
      <v>16200</v>
    </nc>
  </rcc>
  <rcc rId="16839" sId="4" numFmtId="19">
    <nc r="L35">
      <v>42471</v>
    </nc>
  </rcc>
  <rcc rId="16840" sId="4">
    <nc r="Q35">
      <v>106497</v>
    </nc>
  </rcc>
  <rcc rId="16841" sId="4" numFmtId="19">
    <nc r="R35">
      <v>42472</v>
    </nc>
  </rcc>
  <rcc rId="16842" sId="4">
    <nc r="S35" t="inlineStr">
      <is>
        <t>Акт 1602810453</t>
      </is>
    </nc>
  </rcc>
  <rcc rId="16843" sId="4" numFmtId="19">
    <nc r="T35">
      <v>42450</v>
    </nc>
  </rcc>
  <rcc rId="16844" sId="4">
    <nc r="F35" t="inlineStr">
      <is>
        <t>Исполнен 12.04.2016</t>
      </is>
    </nc>
  </rcc>
  <rcc rId="16845" sId="4" numFmtId="19">
    <nc r="D35">
      <v>42472</v>
    </nc>
  </rcc>
  <rcv guid="{CC860A81-C9B4-4A07-AB20-B1AA2CC2D120}" action="delete"/>
  <rdn rId="0" localSheetId="4" customView="1" name="Z_CC860A81_C9B4_4A07_AB20_B1AA2CC2D120_.wvu.FilterData" hidden="1" oldHidden="1">
    <formula>'2016 год'!$A$3:$T$36</formula>
    <oldFormula>'2016 год'!$A$3:$T$35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50" sId="4">
    <nc r="F30" t="inlineStr">
      <is>
        <t>Исполнен 22.03.2016</t>
      </is>
    </nc>
  </rcc>
  <rcc rId="16851" sId="4" odxf="1" dxf="1" numFmtId="19">
    <nc r="D30">
      <v>42451</v>
    </nc>
    <odxf>
      <numFmt numFmtId="0" formatCode="General"/>
    </odxf>
    <ndxf>
      <numFmt numFmtId="19" formatCode="dd/mm/yyyy"/>
    </ndxf>
  </rcc>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52" sId="4" ref="A36:XFD36" action="insertRow"/>
  <rcc rId="16853" sId="4">
    <nc r="B36" t="inlineStr">
      <is>
        <t>021/2016</t>
      </is>
    </nc>
  </rcc>
  <rcc rId="16854" sId="4" numFmtId="19">
    <nc r="A36">
      <v>42461</v>
    </nc>
  </rcc>
  <rcc rId="16855" sId="4" numFmtId="19">
    <nc r="C36">
      <v>42516</v>
    </nc>
  </rcc>
  <rcc rId="16856" sId="4">
    <nc r="G36" t="inlineStr">
      <is>
        <t>Оказание услуг дополнительного профессионального образования в области охраны труда</t>
      </is>
    </nc>
  </rcc>
  <rcc rId="16857" sId="4" numFmtId="4">
    <nc r="H36">
      <v>11960</v>
    </nc>
  </rcc>
  <rcc rId="16858" sId="4">
    <nc r="J36" t="inlineStr">
      <is>
        <t>АНО "ЦДПОиС по ДФО"</t>
      </is>
    </nc>
  </rcc>
  <rcv guid="{8049C881-6B3E-4A95-B7B3-820565C4CD65}" action="delete"/>
  <rdn rId="0" localSheetId="4" customView="1" name="Z_8049C881_6B3E_4A95_B7B3_820565C4CD65_.wvu.FilterData" hidden="1" oldHidden="1">
    <formula>'2016 год'!$A$3:$T$37</formula>
    <oldFormula>'2016 год'!$A$3:$T$35</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63" sId="4" ref="A14:XFD14" action="insertRow"/>
  <rrc rId="16864" sId="4" ref="A14:XFD14" action="insertRow"/>
  <rcc rId="16865" sId="4">
    <nc r="B14" t="inlineStr">
      <is>
        <t>2316011 ЭА</t>
      </is>
    </nc>
  </rcc>
  <rcc rId="16866" sId="4" numFmtId="19">
    <nc r="A14">
      <v>42475</v>
    </nc>
  </rcc>
  <rcc rId="16867" sId="4" numFmtId="19">
    <nc r="C14">
      <v>42521</v>
    </nc>
  </rcc>
  <rcc rId="16868" sId="4">
    <nc r="G14" t="inlineStr">
      <is>
        <t>Оказание услуг по заправке и восстановлению картриджей</t>
      </is>
    </nc>
  </rcc>
  <rcc rId="16869" sId="4" numFmtId="4">
    <nc r="H14">
      <v>29000</v>
    </nc>
  </rcc>
  <rcc rId="16870" sId="4">
    <nc r="J14" t="inlineStr">
      <is>
        <t>ООО "2С"</t>
      </is>
    </nc>
  </rcc>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71" sId="4" ref="A15:XFD15" action="insertRow"/>
  <rcc rId="16872" sId="4">
    <nc r="B15" t="inlineStr">
      <is>
        <t>2316012 К</t>
      </is>
    </nc>
  </rcc>
  <rcc rId="16873" sId="4" numFmtId="19">
    <nc r="A15">
      <v>42478</v>
    </nc>
  </rcc>
  <rcc rId="16874" sId="4" numFmtId="19">
    <nc r="C15">
      <v>42581</v>
    </nc>
  </rcc>
  <rcc rId="16875" sId="4">
    <nc r="G15" t="inlineStr">
      <is>
        <t>Поставка и установка кондиционера</t>
      </is>
    </nc>
  </rcc>
  <rcc rId="16876" sId="4" numFmtId="4">
    <nc r="H15">
      <v>131000</v>
    </nc>
  </rcc>
  <rcc rId="16877" sId="4">
    <nc r="J15" t="inlineStr">
      <is>
        <t>ООО "Эталон"</t>
      </is>
    </nc>
  </rcc>
  <rrc rId="16878" sId="4" ref="A16:XFD16" action="insertRow"/>
  <rcc rId="16879" sId="4">
    <nc r="B16" t="inlineStr">
      <is>
        <t>2316013 ЭА</t>
      </is>
    </nc>
  </rcc>
  <rcc rId="16880" sId="4" numFmtId="19">
    <nc r="A16">
      <v>42478</v>
    </nc>
  </rcc>
  <rcc rId="16881" sId="4" numFmtId="19">
    <nc r="C16">
      <v>42521</v>
    </nc>
  </rcc>
  <rcc rId="16882" sId="4">
    <nc r="G16" t="inlineStr">
      <is>
        <t>Оказание услуг по заправке и восстановлению картриджей</t>
      </is>
    </nc>
  </rcc>
  <rcc rId="16883" sId="4" numFmtId="4">
    <nc r="H16">
      <v>28300</v>
    </nc>
  </rcc>
  <rcc rId="16884" sId="4">
    <nc r="J16" t="inlineStr">
      <is>
        <t>ИП Смирнов А.В.</t>
      </is>
    </nc>
  </rcc>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85" sId="3">
    <oc r="F43" t="inlineStr">
      <is>
        <t>Исполнен 30.12.2015</t>
      </is>
    </oc>
    <nc r="F43" t="inlineStr">
      <is>
        <t xml:space="preserve"> </t>
      </is>
    </nc>
  </rcc>
  <rcc rId="16886" sId="3" numFmtId="19">
    <oc r="D43">
      <v>42368</v>
    </oc>
    <nc r="D43" t="inlineStr">
      <is>
        <t xml:space="preserve"> </t>
      </is>
    </nc>
  </rcc>
  <rcc rId="16887" sId="3" numFmtId="4">
    <oc r="K43">
      <v>96000</v>
    </oc>
    <nc r="K43">
      <f>16000</f>
    </nc>
  </rcc>
  <rcc rId="16888" sId="3" numFmtId="19">
    <oc r="L43">
      <v>42368</v>
    </oc>
    <nc r="L43">
      <v>42474</v>
    </nc>
  </rcc>
  <rcc rId="16889" sId="3">
    <oc r="Q43">
      <v>89605</v>
    </oc>
    <nc r="Q43" t="inlineStr">
      <is>
        <t>89605 (возврат) 133752</t>
      </is>
    </nc>
  </rcc>
  <rcc rId="16890" sId="3" numFmtId="19">
    <oc r="R43">
      <v>42368</v>
    </oc>
    <nc r="R43" t="inlineStr">
      <is>
        <t>30.12.2015  14.04.2016</t>
      </is>
    </nc>
  </rcc>
  <rcc rId="16891" sId="3">
    <oc r="S43" t="inlineStr">
      <is>
        <t>Т-н 459</t>
      </is>
    </oc>
    <nc r="S43" t="inlineStr">
      <is>
        <t>Т-н 459                     Т-н 459</t>
      </is>
    </nc>
  </rcc>
  <rcc rId="16892" sId="3" numFmtId="19">
    <oc r="T43">
      <v>42363</v>
    </oc>
    <nc r="T43" t="inlineStr">
      <is>
        <t>25.12.2015       25.12.2015</t>
      </is>
    </nc>
  </rcc>
  <rcv guid="{CC860A81-C9B4-4A07-AB20-B1AA2CC2D120}" action="delete"/>
  <rdn rId="0" localSheetId="4" customView="1" name="Z_CC860A81_C9B4_4A07_AB20_B1AA2CC2D120_.wvu.FilterData" hidden="1" oldHidden="1">
    <formula>'2016 год'!$A$3:$T$41</formula>
    <oldFormula>'2016 год'!$A$3:$T$41</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97" sId="4">
    <nc r="K40">
      <f>3588</f>
    </nc>
  </rcc>
  <rcc rId="16898" sId="4" numFmtId="19">
    <nc r="L40">
      <v>42474</v>
    </nc>
  </rcc>
  <rcc rId="16899" sId="4">
    <nc r="M40">
      <v>134111</v>
    </nc>
  </rcc>
  <rcc rId="16900" sId="4" odxf="1" dxf="1" numFmtId="19">
    <nc r="N40">
      <v>42474</v>
    </nc>
    <odxf>
      <numFmt numFmtId="0" formatCode="General"/>
    </odxf>
    <ndxf>
      <numFmt numFmtId="19" formatCode="dd/mm/yyyy"/>
    </ndxf>
  </rcc>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01" sId="4">
    <nc r="B42" t="inlineStr">
      <is>
        <t>024/2016</t>
      </is>
    </nc>
  </rcc>
  <rcc rId="16902" sId="4" numFmtId="19">
    <nc r="A42">
      <v>42471</v>
    </nc>
  </rcc>
  <rcc rId="16903" sId="4">
    <nc r="G42" t="inlineStr">
      <is>
        <t>Поставка нормативно-технической литературы</t>
      </is>
    </nc>
  </rcc>
  <rcc rId="16904" sId="4" numFmtId="4">
    <nc r="H42">
      <v>5100.97</v>
    </nc>
  </rcc>
  <rcc rId="16905" sId="4">
    <nc r="J42" t="inlineStr">
      <is>
        <t>КГБУ "Госэкспертиза Хабаровского края"</t>
      </is>
    </nc>
  </rcc>
  <rcv guid="{8049C881-6B3E-4A95-B7B3-820565C4CD65}" action="delete"/>
  <rdn rId="0" localSheetId="4" customView="1" name="Z_8049C881_6B3E_4A95_B7B3_820565C4CD65_.wvu.FilterData" hidden="1" oldHidden="1">
    <formula>'2016 год'!$A$3:$T$41</formula>
    <oldFormula>'2016 год'!$A$3:$T$41</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0" sId="4" numFmtId="4">
    <nc r="K36">
      <v>1541</v>
    </nc>
  </rcc>
  <rcc rId="16911" sId="4" numFmtId="19">
    <nc r="L36">
      <v>42475</v>
    </nc>
  </rcc>
  <rcc rId="16912" sId="4">
    <nc r="Q36">
      <v>150012</v>
    </nc>
  </rcc>
  <rcc rId="16913" sId="4" numFmtId="19">
    <nc r="R36">
      <v>42474</v>
    </nc>
  </rcc>
  <rcc rId="16914" sId="4">
    <nc r="S36" t="inlineStr">
      <is>
        <t>Т-н 19</t>
      </is>
    </nc>
  </rcc>
  <rcc rId="16915" sId="4" numFmtId="19">
    <nc r="T36">
      <v>42448</v>
    </nc>
  </rcc>
  <rcc rId="16916" sId="4">
    <nc r="F36" t="inlineStr">
      <is>
        <t>Исполнен 15.04.2016</t>
      </is>
    </nc>
  </rcc>
  <rcc rId="16917" sId="4" odxf="1" dxf="1" numFmtId="19">
    <nc r="D36">
      <v>42475</v>
    </nc>
    <odxf>
      <numFmt numFmtId="0" formatCode="General"/>
    </odxf>
    <ndxf>
      <numFmt numFmtId="19" formatCode="dd/mm/yyyy"/>
    </ndxf>
  </rcc>
  <rcv guid="{CC860A81-C9B4-4A07-AB20-B1AA2CC2D120}" action="delete"/>
  <rdn rId="0" localSheetId="4" customView="1" name="Z_CC860A81_C9B4_4A07_AB20_B1AA2CC2D120_.wvu.FilterData" hidden="1" oldHidden="1">
    <formula>'2016 год'!$A$3:$T$42</formula>
    <oldFormula>'2016 год'!$A$3:$T$41</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112">
    <dxf>
      <fill>
        <patternFill patternType="none">
          <bgColor auto="1"/>
        </patternFill>
      </fill>
    </dxf>
  </rfmt>
  <rcc rId="16922" sId="3">
    <oc r="K147">
      <f>17887+17877</f>
    </oc>
    <nc r="K147">
      <f>17887+17877+17877</f>
    </nc>
  </rcc>
  <rcc rId="16923" sId="3" numFmtId="19">
    <oc r="L147">
      <v>42451</v>
    </oc>
    <nc r="L147">
      <v>42475</v>
    </nc>
  </rcc>
  <rcc rId="16924" sId="3">
    <oc r="Q147" t="inlineStr">
      <is>
        <t>465433         778394</t>
      </is>
    </oc>
    <nc r="Q147" t="inlineStr">
      <is>
        <t>465433         778394      150013</t>
      </is>
    </nc>
  </rcc>
  <rcc rId="16925" sId="3">
    <oc r="R147" t="inlineStr">
      <is>
        <t>18.02.2016    22.03.2016</t>
      </is>
    </oc>
    <nc r="R147" t="inlineStr">
      <is>
        <t>18.02.2016    22.03.2016  15.04.2016</t>
      </is>
    </nc>
  </rcc>
  <rcc rId="16926" sId="3">
    <oc r="S147" t="inlineStr">
      <is>
        <t xml:space="preserve">Акт У01086-16           актУ07001-16 </t>
      </is>
    </oc>
    <nc r="S147" t="inlineStr">
      <is>
        <t>Акт У01086-16           Акт У07001-16      Акт У10708-16</t>
      </is>
    </nc>
  </rcc>
  <rcc rId="16927" sId="3">
    <oc r="T147" t="inlineStr">
      <is>
        <t>31.01.2016   29.02.2016</t>
      </is>
    </oc>
    <nc r="T147" t="inlineStr">
      <is>
        <t>31.01.2016   29.02.2016 31.03.2016</t>
      </is>
    </nc>
  </rcc>
  <rcc rId="16928" sId="3">
    <nc r="F147" t="inlineStr">
      <is>
        <t>Исполнен 15.04.2016</t>
      </is>
    </nc>
  </rcc>
  <rcc rId="16929" sId="3" numFmtId="19">
    <nc r="D147">
      <v>42475</v>
    </nc>
  </rcc>
  <rfmt sheetId="3" sqref="A147:D147">
    <dxf>
      <fill>
        <patternFill patternType="none">
          <bgColor auto="1"/>
        </patternFill>
      </fill>
    </dxf>
  </rfmt>
  <rfmt sheetId="3" sqref="G147:T147">
    <dxf>
      <fill>
        <patternFill patternType="none">
          <bgColor auto="1"/>
        </patternFill>
      </fill>
    </dxf>
  </rfmt>
  <rcc rId="16930" sId="3">
    <oc r="K152">
      <f>507.69+829.88</f>
    </oc>
    <nc r="K152">
      <f>507.69+829.88+195.57</f>
    </nc>
  </rcc>
  <rcc rId="16931" sId="3" numFmtId="19">
    <oc r="L152">
      <v>42443</v>
    </oc>
    <nc r="L152">
      <v>42475</v>
    </nc>
  </rcc>
  <rcc rId="16932" sId="3">
    <oc r="Q152" t="inlineStr">
      <is>
        <t>452301                       686415</t>
      </is>
    </oc>
    <nc r="Q152" t="inlineStr">
      <is>
        <t>452301                       686415      150014</t>
      </is>
    </nc>
  </rcc>
  <rcc rId="16933" sId="3">
    <oc r="R152" t="inlineStr">
      <is>
        <t>17.02.2016   14.03.2016</t>
      </is>
    </oc>
    <nc r="R152" t="inlineStr">
      <is>
        <t>17.02.2016   14.03.2016  15.04.216</t>
      </is>
    </nc>
  </rcc>
  <rcc rId="16934" sId="3">
    <oc r="S152" t="inlineStr">
      <is>
        <t xml:space="preserve">Акт МТТ-00118-16  Акт МТТ-00317-16 </t>
      </is>
    </oc>
    <nc r="S152" t="inlineStr">
      <is>
        <t xml:space="preserve">Акт МТТ-00118-16  Акт МТТ-00317-16  Акт МТТ-00509-16 </t>
      </is>
    </nc>
  </rcc>
  <rcc rId="16935" sId="3">
    <oc r="T152" t="inlineStr">
      <is>
        <t>31.01.2016   29.02.2016</t>
      </is>
    </oc>
    <nc r="T152" t="inlineStr">
      <is>
        <t>31.01.2016   29.02.2016 31.03.2016</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83" sId="3">
    <nc r="B152" t="inlineStr">
      <is>
        <t>093/2015</t>
      </is>
    </nc>
  </rcc>
  <rcc rId="15584" sId="3" numFmtId="19">
    <nc r="A152">
      <v>42369</v>
    </nc>
  </rcc>
  <rcc rId="15585" sId="3" numFmtId="19">
    <oc r="C151">
      <v>42480</v>
    </oc>
    <nc r="C151">
      <v>42485</v>
    </nc>
  </rcc>
  <rcc rId="15586" sId="3" numFmtId="19">
    <nc r="C152">
      <v>42485</v>
    </nc>
  </rcc>
  <rcc rId="15587" sId="3">
    <nc r="G152" t="inlineStr">
      <is>
        <t>Оказание услуг связи</t>
      </is>
    </nc>
  </rcc>
  <rcc rId="15588" sId="3" numFmtId="4">
    <nc r="H152">
      <v>3000</v>
    </nc>
  </rcc>
  <rcc rId="15589" sId="3">
    <nc r="I152" t="inlineStr">
      <is>
        <t>Хабаровский филиал ПАО "Ростелеком"</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79" sId="3">
    <nc r="J149">
      <f>5220</f>
    </nc>
  </rcc>
  <rcc rId="16080" sId="3" numFmtId="19">
    <nc r="K149">
      <v>42391</v>
    </nc>
  </rcc>
  <rcc rId="16081" sId="3">
    <nc r="P149">
      <v>183356</v>
    </nc>
  </rcc>
  <rcc rId="16082" sId="3" numFmtId="19">
    <nc r="Q149">
      <v>42391</v>
    </nc>
  </rcc>
  <rcc rId="16083" sId="3">
    <nc r="R149" t="inlineStr">
      <is>
        <t xml:space="preserve">Акт 1 </t>
      </is>
    </nc>
  </rcc>
  <rcc rId="16084" sId="3" numFmtId="19">
    <nc r="S149">
      <v>42400</v>
    </nc>
  </rc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36" sId="3">
    <oc r="K46">
      <f>28887.61+34576.43</f>
    </oc>
    <nc r="K46">
      <f>28887.61+34576.43+29426.61</f>
    </nc>
  </rcc>
  <rcc rId="16937" sId="3" numFmtId="19">
    <oc r="L46">
      <v>42443</v>
    </oc>
    <nc r="L46">
      <v>42475</v>
    </nc>
  </rcc>
  <rcc rId="16938" sId="3">
    <oc r="Q46" t="inlineStr">
      <is>
        <t>558873      686417</t>
      </is>
    </oc>
    <nc r="Q46" t="inlineStr">
      <is>
        <t>558873      686417      150015</t>
      </is>
    </nc>
  </rcc>
  <rcc rId="16939" sId="3">
    <oc r="R46" t="inlineStr">
      <is>
        <t>29.02.2016   14.03.2016</t>
      </is>
    </oc>
    <nc r="R46" t="inlineStr">
      <is>
        <t>29.02.2016   14.03.2016   15.04.2016</t>
      </is>
    </nc>
  </rcc>
  <rcc rId="16940" sId="3">
    <oc r="S46" t="inlineStr">
      <is>
        <t>Акт У03797-16      Акт У07040-16</t>
      </is>
    </oc>
    <nc r="S46" t="inlineStr">
      <is>
        <t>Акт У03797-16      Акт У07040-16    Акт У11266-16</t>
      </is>
    </nc>
  </rcc>
  <rcc rId="16941" sId="3">
    <oc r="T46" t="inlineStr">
      <is>
        <t xml:space="preserve">31.01.2016 29.02.2016  </t>
      </is>
    </oc>
    <nc r="T46" t="inlineStr">
      <is>
        <t xml:space="preserve">31.01.2016 29.02.2016  31.03.2016  </t>
      </is>
    </nc>
  </rcc>
  <rfmt sheetId="3" sqref="G58">
    <dxf>
      <alignment wrapText="1" readingOrder="0"/>
    </dxf>
  </rfmt>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860A81-C9B4-4A07-AB20-B1AA2CC2D120}" action="delete"/>
  <rdn rId="0" localSheetId="4" customView="1" name="Z_CC860A81_C9B4_4A07_AB20_B1AA2CC2D120_.wvu.FilterData" hidden="1" oldHidden="1">
    <formula>'2016 год'!$A$3:$T$42</formula>
    <oldFormula>'2016 год'!$A$3:$T$42</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46" sId="4">
    <nc r="B43" t="inlineStr">
      <is>
        <t>025/2016</t>
      </is>
    </nc>
  </rcc>
  <rcc rId="16947" sId="4" numFmtId="19">
    <nc r="A43">
      <v>42471</v>
    </nc>
  </rcc>
  <rcc rId="16948" sId="4" numFmtId="19">
    <nc r="C43">
      <v>42593</v>
    </nc>
  </rcc>
  <rcc rId="16949" sId="4">
    <nc r="G43" t="inlineStr">
      <is>
        <t>Оказание услуг по настройке и сопровождению программного продукта "1С: Предприятие"</t>
      </is>
    </nc>
  </rcc>
  <rcc rId="16950" sId="4" numFmtId="4">
    <nc r="H43">
      <v>53224</v>
    </nc>
  </rcc>
  <rcc rId="16951" sId="4">
    <nc r="J43" t="inlineStr">
      <is>
        <t>ООО "ПРОФИТ ДВ"</t>
      </is>
    </nc>
  </rcc>
  <rcv guid="{8049C881-6B3E-4A95-B7B3-820565C4CD65}" action="delete"/>
  <rdn rId="0" localSheetId="4" customView="1" name="Z_8049C881_6B3E_4A95_B7B3_820565C4CD65_.wvu.FilterData" hidden="1" oldHidden="1">
    <formula>'2016 год'!$A$3:$T$42</formula>
    <oldFormula>'2016 год'!$A$3:$T$41</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56" sId="4">
    <nc r="B44" t="inlineStr">
      <is>
        <t>026/2016</t>
      </is>
    </nc>
  </rcc>
  <rcc rId="16957" sId="4" numFmtId="19">
    <nc r="A44">
      <v>42478</v>
    </nc>
  </rcc>
  <rcc rId="16958" sId="4" numFmtId="19">
    <nc r="C44">
      <v>42501</v>
    </nc>
  </rcc>
  <rcc rId="16959" sId="4">
    <nc r="G44" t="inlineStr">
      <is>
        <t>Поставки экземпляров системы КонсультантПлюс и оказания информационных услуг с использованием  экземпляров системы КонсультантПлюс</t>
      </is>
    </nc>
  </rcc>
  <rcc rId="16960" sId="4" numFmtId="4">
    <nc r="H44">
      <v>73188.89</v>
    </nc>
  </rcc>
  <rcc rId="16961" sId="4">
    <nc r="J44" t="inlineStr">
      <is>
        <t>ООО "Софтинфо"</t>
      </is>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62" sId="3" numFmtId="19">
    <oc r="C143">
      <v>42479</v>
    </oc>
    <nc r="C143">
      <v>42341</v>
    </nc>
  </rcc>
  <rcc rId="16963" sId="3" numFmtId="4">
    <oc r="K143">
      <f>9000+8250</f>
    </oc>
    <nc r="K143">
      <v>54600</v>
    </nc>
  </rcc>
  <rcc rId="16964" sId="3" numFmtId="19">
    <nc r="D143">
      <v>42551</v>
    </nc>
  </rcc>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65" sId="3" numFmtId="4">
    <oc r="K143">
      <v>54600</v>
    </oc>
    <nc r="K143">
      <f>54600+9300</f>
    </nc>
  </rcc>
  <rcc rId="16966" sId="3" numFmtId="19">
    <oc r="L143">
      <v>42451</v>
    </oc>
    <nc r="L143">
      <v>42479</v>
    </nc>
  </rcc>
  <rcc rId="16967" sId="3">
    <oc r="Q143" t="inlineStr">
      <is>
        <t>361199        778395</t>
      </is>
    </oc>
    <nc r="Q143" t="inlineStr">
      <is>
        <t>361199        778395      177869</t>
      </is>
    </nc>
  </rcc>
  <rcc rId="16968" sId="3">
    <oc r="R143" t="inlineStr">
      <is>
        <t>09.02.2016   22.03.2016</t>
      </is>
    </oc>
    <nc r="R143" t="inlineStr">
      <is>
        <t>09.02.2016   22.03.2016   19.04.2016</t>
      </is>
    </nc>
  </rcc>
  <rcc rId="16969" sId="3">
    <oc r="S143" t="inlineStr">
      <is>
        <t>Акт 2                     Акт 4</t>
      </is>
    </oc>
    <nc r="S143" t="inlineStr">
      <is>
        <t>Акт 2                     Акт 4                    Акт 6</t>
      </is>
    </nc>
  </rcc>
  <rcc rId="16970" sId="3">
    <oc r="T143" t="inlineStr">
      <is>
        <t>31.01.2016         29.02.2016</t>
      </is>
    </oc>
    <nc r="T143" t="inlineStr">
      <is>
        <t>31.01.2016         29.02.2016   31.03.2016</t>
      </is>
    </nc>
  </rcc>
  <rcv guid="{CC860A81-C9B4-4A07-AB20-B1AA2CC2D120}" action="delete"/>
  <rdn rId="0" localSheetId="4" customView="1" name="Z_CC860A81_C9B4_4A07_AB20_B1AA2CC2D120_.wvu.FilterData" hidden="1" oldHidden="1">
    <formula>'2016 год'!$A$3:$T$44</formula>
    <oldFormula>'2016 год'!$A$3:$T$42</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75" sId="4" numFmtId="4">
    <oc r="K28">
      <v>2250</v>
    </oc>
    <nc r="K28">
      <f>2250+4650</f>
    </nc>
  </rcc>
  <rcc rId="16976" sId="4" numFmtId="19">
    <oc r="L28">
      <v>42451</v>
    </oc>
    <nc r="L28">
      <v>42479</v>
    </nc>
  </rcc>
  <rcc rId="16977" sId="4">
    <oc r="Q28">
      <v>778937</v>
    </oc>
    <nc r="Q28" t="inlineStr">
      <is>
        <t>778937    177157</t>
      </is>
    </nc>
  </rcc>
  <rcc rId="16978" sId="4" numFmtId="19">
    <oc r="R28">
      <v>42451</v>
    </oc>
    <nc r="R28" t="inlineStr">
      <is>
        <t>22.03.2016 19.04.2016</t>
      </is>
    </nc>
  </rcc>
  <rcc rId="16979" sId="4">
    <oc r="S28" t="inlineStr">
      <is>
        <t>Акт №4</t>
      </is>
    </oc>
    <nc r="S28" t="inlineStr">
      <is>
        <t>Акт  4               Акт 7</t>
      </is>
    </nc>
  </rcc>
  <rcc rId="16980" sId="4" numFmtId="19">
    <oc r="T28">
      <v>42429</v>
    </oc>
    <nc r="T28" t="inlineStr">
      <is>
        <t>29.02.2016  31.03.2016</t>
      </is>
    </nc>
  </rcc>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34:D134">
    <dxf>
      <fill>
        <patternFill patternType="none">
          <bgColor auto="1"/>
        </patternFill>
      </fill>
    </dxf>
  </rfmt>
  <rfmt sheetId="3" sqref="A134:XFD134">
    <dxf>
      <fill>
        <patternFill patternType="none">
          <bgColor auto="1"/>
        </patternFill>
      </fill>
    </dxf>
  </rfmt>
  <rfmt sheetId="3" sqref="G134">
    <dxf>
      <fill>
        <patternFill patternType="solid">
          <bgColor rgb="FF99CCFF"/>
        </patternFill>
      </fill>
    </dxf>
  </rfmt>
  <rfmt sheetId="3" sqref="G134">
    <dxf>
      <fill>
        <patternFill patternType="none">
          <bgColor auto="1"/>
        </patternFill>
      </fill>
    </dxf>
  </rfmt>
  <rfmt sheetId="3" sqref="F134">
    <dxf>
      <fill>
        <patternFill patternType="solid">
          <bgColor theme="3" tint="0.59999389629810485"/>
        </patternFill>
      </fill>
    </dxf>
  </rfmt>
  <rcc rId="16981" sId="3">
    <oc r="K134">
      <f>3280+3760</f>
    </oc>
    <nc r="K134">
      <f>3280+3760+3360</f>
    </nc>
  </rcc>
  <rcc rId="16982" sId="3" numFmtId="19">
    <oc r="L134">
      <v>42451</v>
    </oc>
    <nc r="L134">
      <v>42479</v>
    </nc>
  </rcc>
  <rcc rId="16983" sId="3">
    <oc r="Q134" t="inlineStr">
      <is>
        <t>481290         778393</t>
      </is>
    </oc>
    <nc r="Q134" t="inlineStr">
      <is>
        <t>481290         778393       177868</t>
      </is>
    </nc>
  </rcc>
  <rcc rId="16984" sId="3">
    <oc r="R134" t="inlineStr">
      <is>
        <t>19.02.2016    22.03.2016</t>
      </is>
    </oc>
    <nc r="R134" t="inlineStr">
      <is>
        <t>19.02.2016    22.03.2016  19.04.2016</t>
      </is>
    </nc>
  </rcc>
  <rcc rId="16985" sId="3">
    <oc r="S134" t="inlineStr">
      <is>
        <t>Акт №32   акт №84</t>
      </is>
    </oc>
    <nc r="S134" t="inlineStr">
      <is>
        <t>Акт  32                  Акт  84                 Акт 155</t>
      </is>
    </nc>
  </rcc>
  <rcc rId="16986" sId="3">
    <oc r="T134" t="inlineStr">
      <is>
        <t>31.01.2016      29.02.2016</t>
      </is>
    </oc>
    <nc r="T134" t="inlineStr">
      <is>
        <t>31.01.2016      29.02.2016 31.03.2016</t>
      </is>
    </nc>
  </rcc>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46:XFD146">
    <dxf>
      <fill>
        <patternFill patternType="none">
          <bgColor auto="1"/>
        </patternFill>
      </fill>
    </dxf>
  </rfmt>
  <rfmt sheetId="3" sqref="F146">
    <dxf>
      <fill>
        <patternFill patternType="solid">
          <bgColor rgb="FF75ACD9"/>
        </patternFill>
      </fill>
    </dxf>
  </rfmt>
  <rcc rId="16987" sId="3">
    <nc r="K146">
      <f>2730</f>
    </nc>
  </rcc>
  <rcc rId="16988" sId="3" numFmtId="19">
    <nc r="L146">
      <v>42479</v>
    </nc>
  </rcc>
  <rcc rId="16989" sId="3">
    <nc r="Q146">
      <v>177870</v>
    </nc>
  </rcc>
  <rcc rId="16990" sId="3" numFmtId="19">
    <nc r="R146">
      <v>42479</v>
    </nc>
  </rcc>
  <rcc rId="16991" sId="3">
    <nc r="S146" t="inlineStr">
      <is>
        <t>Акт УТ-1840</t>
      </is>
    </nc>
  </rcc>
  <rcc rId="16992" sId="3" numFmtId="19">
    <nc r="T146">
      <v>42460</v>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93" sId="3">
    <oc r="K35">
      <f>32615.93+37674.1</f>
    </oc>
    <nc r="K35">
      <f>32615.93+37674.1+22336.5</f>
    </nc>
  </rcc>
  <rcc rId="16994" sId="3" numFmtId="19">
    <oc r="L35">
      <v>42451</v>
    </oc>
    <nc r="L35">
      <v>42474</v>
    </nc>
  </rcc>
  <rcc rId="16995" sId="3">
    <oc r="Q35" t="inlineStr">
      <is>
        <t>390550             778940</t>
      </is>
    </oc>
    <nc r="Q35" t="inlineStr">
      <is>
        <t>390550             778940        177871</t>
      </is>
    </nc>
  </rcc>
  <rcc rId="16996" sId="3">
    <oc r="R35" t="inlineStr">
      <is>
        <t>11.02.2016        22.03.2016</t>
      </is>
    </oc>
    <nc r="R35" t="inlineStr">
      <is>
        <t>11.02.2016        22.03.2016 19.04.2016</t>
      </is>
    </nc>
  </rcc>
  <rcc rId="16997" sId="3">
    <oc r="S35" t="inlineStr">
      <is>
        <t>Т-н 1-5725-Т           Т-н 2-27596/701</t>
      </is>
    </oc>
    <nc r="S35" t="inlineStr">
      <is>
        <t>Т-н 1-5725-Т           Т-н 2-27596/701   Т-н3-8519/701</t>
      </is>
    </nc>
  </rcc>
  <rcc rId="16998" sId="3">
    <oc r="T35" t="inlineStr">
      <is>
        <t>31.01.2016           29.02.2016</t>
      </is>
    </oc>
    <nc r="T35" t="inlineStr">
      <is>
        <t>31.01.2016           29.02.2016   31.03.2016</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85" sId="3">
    <oc r="J12">
      <f>46000+5000+5000</f>
    </oc>
    <nc r="J12">
      <f>46000+5000+5000+39.18</f>
    </nc>
  </rcc>
  <rcc rId="16086" sId="3" numFmtId="19">
    <oc r="K12">
      <v>42311</v>
    </oc>
    <nc r="K12">
      <v>42394</v>
    </nc>
  </rcc>
  <rcc rId="16087" sId="3">
    <oc r="L12" t="inlineStr">
      <is>
        <t>180763             422259               604899             34589              476044                 706674               44338            642116   246698</t>
      </is>
    </oc>
    <nc r="L12" t="inlineStr">
      <is>
        <t>180763             422259               604899             34589              476044                 706674               44338            642116   246698               193822</t>
      </is>
    </nc>
  </rcc>
  <rcc rId="16088" sId="3">
    <oc r="M12" t="inlineStr">
      <is>
        <t>21.01.2015               17.02.2015                 06.03.2015             08.04.2015               25.05.2015                17.06.2015               09.07.2015              11.09.2015 03.11.2015</t>
      </is>
    </oc>
    <nc r="M12" t="inlineStr">
      <is>
        <t>21.01.2015               17.02.2015                 06.03.2015             08.04.2015               25.05.2015                17.06.2015               09.07.2015              11.09.2015 03.11.2015  25.01.2016</t>
      </is>
    </nc>
  </rcc>
  <rcc rId="16089" sId="3">
    <oc r="R12" t="inlineStr">
      <is>
        <t xml:space="preserve">Акт б/н               Акт б/н             Акт б/н               Акт б/н   </t>
      </is>
    </oc>
    <nc r="R12" t="inlineStr">
      <is>
        <t>Акт б/н               Акт б/н             Акт б/н               Акт б/н              Акт 071010у00019821</t>
      </is>
    </nc>
  </rcc>
  <rcc rId="16090" sId="3">
    <oc r="S12" t="inlineStr">
      <is>
        <t>31.01.2015               28.02.2015             31.03.2015               30.04.2015</t>
      </is>
    </oc>
    <nc r="S12" t="inlineStr">
      <is>
        <t>31.01.2015               28.02.2015             31.03.2015               30.04.2015  31.12.2015</t>
      </is>
    </nc>
  </rcc>
  <rcc rId="16091" sId="3">
    <oc r="J25">
      <f>28507.82+31112.59+46602.63+32370.3+33695.4</f>
    </oc>
    <nc r="J25">
      <f>28507.82+31112.59+46602.63+32370.3+33695.4+16409.88</f>
    </nc>
  </rcc>
  <rcc rId="16092" sId="3" numFmtId="19">
    <oc r="K25">
      <v>42356</v>
    </oc>
    <nc r="K25">
      <v>42394</v>
    </nc>
  </rcc>
  <rcc rId="16093" sId="3">
    <oc r="P25" t="inlineStr">
      <is>
        <t>403357        631176   897072   349703   751194</t>
      </is>
    </oc>
    <nc r="P25" t="inlineStr">
      <is>
        <t>403357        631176   897072   349703   751194  193825</t>
      </is>
    </nc>
  </rcc>
  <rcc rId="16094" sId="3">
    <oc r="Q25" t="inlineStr">
      <is>
        <t>18.08.2015        10.09.2015  08.10.2015   13.11.2015   18.12.2015</t>
      </is>
    </oc>
    <nc r="Q25" t="inlineStr">
      <is>
        <t>18.08.2015        10.09.2015  08.10.2015   13.11.2015   18.12.2015 25.01.2016</t>
      </is>
    </nc>
  </rcc>
  <rcc rId="16095" sId="3">
    <oc r="R25" t="inlineStr">
      <is>
        <t>Т-н 7-4659-Т       Т-н 8-4618-Т     Т-н 9-4241-Т     Т-н 10-6084-Т   Т-н 115648-Т</t>
      </is>
    </oc>
    <nc r="R25" t="inlineStr">
      <is>
        <t>Т-н 7-4659-Т       Т-н 8-4618-Т     Т-н 9-4241-Т     Т-н 10-6084-Т   Т-н 115648-Т    Т-н 12-61-48-Т</t>
      </is>
    </nc>
  </rcc>
  <rcc rId="16096" sId="3">
    <oc r="S25" t="inlineStr">
      <is>
        <t>31.07.2015       31.08.2015   30.09.2015   31.10.2015  30.11.2015</t>
      </is>
    </oc>
    <nc r="S25" t="inlineStr">
      <is>
        <t>31.07.2015       31.08.2015   30.09.2015   31.10.2015  30.11.2015 25.01.2016</t>
      </is>
    </nc>
  </rcc>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40:XFD140">
    <dxf>
      <fill>
        <patternFill patternType="none">
          <bgColor auto="1"/>
        </patternFill>
      </fill>
    </dxf>
  </rfmt>
  <rfmt sheetId="3" sqref="F140">
    <dxf>
      <fill>
        <patternFill patternType="solid">
          <bgColor rgb="FF75ACD9"/>
        </patternFill>
      </fill>
    </dxf>
  </rfmt>
  <rcc rId="16999" sId="3">
    <oc r="K140">
      <f>3708+3708</f>
    </oc>
    <nc r="K140">
      <f>3708+3708+3708</f>
    </nc>
  </rcc>
  <rcc rId="17000" sId="3" numFmtId="19">
    <oc r="L140">
      <v>42451</v>
    </oc>
    <nc r="L140">
      <v>42479</v>
    </nc>
  </rcc>
  <rcc rId="17001" sId="3">
    <oc r="Q140" t="inlineStr">
      <is>
        <t>309556          779824</t>
      </is>
    </oc>
    <nc r="Q140" t="inlineStr">
      <is>
        <t>309556          779824         177874</t>
      </is>
    </nc>
  </rcc>
  <rcc rId="17002" sId="3">
    <oc r="R140" t="inlineStr">
      <is>
        <t>03.02.2016      22.03.2016</t>
      </is>
    </oc>
    <nc r="R140" t="inlineStr">
      <is>
        <t>03.02.2016      22.03.2016   19.04.2016</t>
      </is>
    </nc>
  </rcc>
  <rcc rId="17003" sId="3">
    <oc r="S140" t="inlineStr">
      <is>
        <t>Акт 00000013            акт 00000158</t>
      </is>
    </oc>
    <nc r="S140" t="inlineStr">
      <is>
        <t>Акт 00000013            Акт 00000158      Акт 00000319</t>
      </is>
    </nc>
  </rcc>
  <rcc rId="17004" sId="3">
    <oc r="T140" t="inlineStr">
      <is>
        <t>31.01.2016       29.02.2016</t>
      </is>
    </oc>
    <nc r="T140" t="inlineStr">
      <is>
        <t>31.01.2016       29.02.2016 31.03.2016</t>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35:XFD135">
    <dxf>
      <fill>
        <patternFill patternType="none">
          <bgColor auto="1"/>
        </patternFill>
      </fill>
    </dxf>
  </rfmt>
  <rfmt sheetId="3" sqref="F135">
    <dxf>
      <fill>
        <patternFill patternType="solid">
          <bgColor rgb="FF75ACD9"/>
        </patternFill>
      </fill>
    </dxf>
  </rfmt>
  <rcc rId="17005" sId="3">
    <oc r="K135">
      <f>680+1640</f>
    </oc>
    <nc r="K135">
      <f>680+1640+680</f>
    </nc>
  </rcc>
  <rcc rId="17006" sId="3" numFmtId="19">
    <oc r="L135">
      <v>42451</v>
    </oc>
    <nc r="L135">
      <v>42479</v>
    </nc>
  </rcc>
  <rcc rId="17007" sId="3">
    <oc r="Q135" t="inlineStr">
      <is>
        <t>465432          778939</t>
      </is>
    </oc>
    <nc r="Q135" t="inlineStr">
      <is>
        <t>465432          778939      177873</t>
      </is>
    </nc>
  </rcc>
  <rcc rId="17008" sId="3">
    <oc r="R135" t="inlineStr">
      <is>
        <t>18.02.2016     22.03.2016</t>
      </is>
    </oc>
    <nc r="R135" t="inlineStr">
      <is>
        <t>18.02.2016     22.03.2016  19.04.2016</t>
      </is>
    </nc>
  </rcc>
  <rcc rId="17009" sId="3">
    <oc r="S135" t="inlineStr">
      <is>
        <t>Акт б/н    акт 21</t>
      </is>
    </oc>
    <nc r="S135" t="inlineStr">
      <is>
        <t>Акт б/н                 Акт 21                       Акт 36</t>
      </is>
    </nc>
  </rcc>
  <rcc rId="17010" sId="3">
    <oc r="T135" t="inlineStr">
      <is>
        <t>31.01.2016         29.02.2016</t>
      </is>
    </oc>
    <nc r="T135" t="inlineStr">
      <is>
        <t>31.01.2016         29.02.2016  31.03.2016</t>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11" sId="4">
    <oc r="K4">
      <f>3154.58+3154.58</f>
    </oc>
    <nc r="K4">
      <f>3154.58+3154.58+3154.58</f>
    </nc>
  </rcc>
  <rcc rId="17012" sId="4" numFmtId="19">
    <oc r="L4">
      <v>42440</v>
    </oc>
    <nc r="L4">
      <v>42479</v>
    </nc>
  </rcc>
  <rcc rId="17013" sId="4">
    <oc r="Q4" t="inlineStr">
      <is>
        <t xml:space="preserve">318470  674541       </t>
      </is>
    </oc>
    <nc r="Q4" t="inlineStr">
      <is>
        <t xml:space="preserve">318470  674541    177875    </t>
      </is>
    </nc>
  </rcc>
  <rcc rId="17014" sId="4">
    <oc r="R4" t="inlineStr">
      <is>
        <t>04.02.2016  11.03.2016</t>
      </is>
    </oc>
    <nc r="R4" t="inlineStr">
      <is>
        <t>04.02.2016  11.03.2016 19.04.2016</t>
      </is>
    </nc>
  </rcc>
  <rcc rId="17015" sId="4">
    <oc r="S4" t="inlineStr">
      <is>
        <t>Акт 314       Акт458</t>
      </is>
    </oc>
    <nc r="S4" t="inlineStr">
      <is>
        <t>Акт 314            Акт 458             Акт 878</t>
      </is>
    </nc>
  </rcc>
  <rcc rId="17016" sId="4">
    <oc r="T4" t="inlineStr">
      <is>
        <t>31.01.2016  29.02.2016</t>
      </is>
    </oc>
    <nc r="T4" t="inlineStr">
      <is>
        <t>31.01.2016  29.02.2016  31.03.2016</t>
      </is>
    </nc>
  </rcc>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017" sId="4" ref="A42:XFD42" action="insertRow"/>
  <rcc rId="17018" sId="4">
    <nc r="B42" t="inlineStr">
      <is>
        <t>023/2016</t>
      </is>
    </nc>
  </rcc>
  <rcc rId="17019" sId="4" numFmtId="19">
    <nc r="A42">
      <v>42471</v>
    </nc>
  </rcc>
  <rcc rId="17020" sId="4" numFmtId="19">
    <nc r="C42">
      <v>42508</v>
    </nc>
  </rcc>
  <rcc rId="17021" sId="4">
    <nc r="G42" t="inlineStr">
      <is>
        <t>Поставка материалов</t>
      </is>
    </nc>
  </rcc>
  <rcc rId="17022" sId="4" numFmtId="4">
    <nc r="H42">
      <v>9091</v>
    </nc>
  </rcc>
  <rcc rId="17023" sId="4">
    <nc r="J42" t="inlineStr">
      <is>
        <t>ИП Антоненко Т.Ю.</t>
      </is>
    </nc>
  </rcc>
  <rcv guid="{8049C881-6B3E-4A95-B7B3-820565C4CD65}" action="delete"/>
  <rdn rId="0" localSheetId="4" customView="1" name="Z_8049C881_6B3E_4A95_B7B3_820565C4CD65_.wvu.FilterData" hidden="1" oldHidden="1">
    <formula>'2016 год'!$A$3:$T$45</formula>
    <oldFormula>'2016 год'!$A$3:$T$43</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55:XFD155">
    <dxf>
      <fill>
        <patternFill patternType="none">
          <bgColor auto="1"/>
        </patternFill>
      </fill>
    </dxf>
  </rfmt>
  <rfmt sheetId="3" sqref="F155">
    <dxf>
      <fill>
        <patternFill patternType="solid">
          <bgColor rgb="FF75ACD9"/>
        </patternFill>
      </fill>
    </dxf>
  </rfmt>
  <rcc rId="17028" sId="3">
    <oc r="K155">
      <f>3677+9500</f>
    </oc>
    <nc r="K155">
      <f>3677+9500+9500</f>
    </nc>
  </rcc>
  <rcc rId="17029" sId="3" numFmtId="19">
    <oc r="L155">
      <v>42451</v>
    </oc>
    <nc r="L155">
      <v>42481</v>
    </nc>
  </rcc>
  <rcc rId="17030" sId="3">
    <oc r="Q155" t="inlineStr">
      <is>
        <t>779826          779827</t>
      </is>
    </oc>
    <nc r="Q155" t="inlineStr">
      <is>
        <t>779826          779827         211451</t>
      </is>
    </nc>
  </rcc>
  <rcc rId="17031" sId="3">
    <oc r="R155" t="inlineStr">
      <is>
        <t>22.03.2016   22.03.2016</t>
      </is>
    </oc>
    <nc r="R155" t="inlineStr">
      <is>
        <t>22.03.2016   22.03.2016  21.04.2016</t>
      </is>
    </nc>
  </rcc>
  <rcc rId="17032" sId="3">
    <oc r="S155" t="inlineStr">
      <is>
        <t>Акт б/н                     Акт б/н</t>
      </is>
    </oc>
    <nc r="S155" t="inlineStr">
      <is>
        <t>Акт б/н                           Акт б/н                Акт б/н</t>
      </is>
    </nc>
  </rcc>
  <rcc rId="17033" sId="3">
    <oc r="T155" t="inlineStr">
      <is>
        <t>31.01.2016 29.02.2016</t>
      </is>
    </oc>
    <nc r="T155" t="inlineStr">
      <is>
        <t>31.01.2016 29.02.2016  31.03.2016</t>
      </is>
    </nc>
  </rcc>
  <rcc rId="17034" sId="3">
    <oc r="K153">
      <f>8164.83+9912</f>
    </oc>
    <nc r="K153">
      <f>8164.83+9912+9912</f>
    </nc>
  </rcc>
  <rcc rId="17035" sId="3" numFmtId="19">
    <oc r="L153">
      <v>42451</v>
    </oc>
    <nc r="L153">
      <v>42481</v>
    </nc>
  </rcc>
  <rcc rId="17036" sId="3">
    <oc r="Q153" t="inlineStr">
      <is>
        <t>465434             778396</t>
      </is>
    </oc>
    <nc r="Q153" t="inlineStr">
      <is>
        <t>465434             778396         211450</t>
      </is>
    </nc>
  </rcc>
  <rcc rId="17037" sId="3">
    <oc r="R153" t="inlineStr">
      <is>
        <t>18.02.2016     22.03.2016</t>
      </is>
    </oc>
    <nc r="R153" t="inlineStr">
      <is>
        <t>18.02.2016     22.03.2016  21.04.2016</t>
      </is>
    </nc>
  </rcc>
  <rcc rId="17038" sId="3">
    <oc r="S153" t="inlineStr">
      <is>
        <t>Акт б/н                       Акт б/н</t>
      </is>
    </oc>
    <nc r="S153" t="inlineStr">
      <is>
        <t>Акт б/н                       Акт б/н                        Акт б/н</t>
      </is>
    </nc>
  </rcc>
  <rcc rId="17039" sId="3">
    <oc r="T153" t="inlineStr">
      <is>
        <t>31.01.2016        29.02.2016</t>
      </is>
    </oc>
    <nc r="T153" t="inlineStr">
      <is>
        <t>31.01.2016        29.02.2016   31.03.2016</t>
      </is>
    </nc>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44" sId="3">
    <oc r="K49">
      <f>40490.71+33979.54</f>
    </oc>
    <nc r="K49">
      <f>40490.71+33979.54+24139.33</f>
    </nc>
  </rcc>
  <rcc rId="17045" sId="3" numFmtId="19">
    <oc r="L49">
      <v>42445</v>
    </oc>
    <nc r="L49">
      <v>42481</v>
    </nc>
  </rcc>
  <rcc rId="17046" sId="3">
    <oc r="Q49" t="inlineStr">
      <is>
        <t>377724         717380</t>
      </is>
    </oc>
    <nc r="Q49" t="inlineStr">
      <is>
        <t>377724         717380        210841</t>
      </is>
    </nc>
  </rcc>
  <rcc rId="17047" sId="3">
    <oc r="R49" t="inlineStr">
      <is>
        <t>10.02.2016    16.03.2016</t>
      </is>
    </oc>
    <nc r="R49" t="inlineStr">
      <is>
        <t>10.02.2016    16.03.2016    21.04.2016</t>
      </is>
    </nc>
  </rcc>
  <rcc rId="17048" sId="3">
    <oc r="S49" t="inlineStr">
      <is>
        <t>Акт 3/1/1/020261    Акт3/1/1/046334</t>
      </is>
    </oc>
    <nc r="S49" t="inlineStr">
      <is>
        <t>Акт 3/1/1/020261    Акт3/1/1/046334  Акт3/1/1/074736</t>
      </is>
    </nc>
  </rcc>
  <rcc rId="17049" sId="3">
    <oc r="T49" t="inlineStr">
      <is>
        <t>31.01.2016    29.02.2016</t>
      </is>
    </oc>
    <nc r="T49" t="inlineStr">
      <is>
        <t>31.01.2016    29.02.2016   31.03.2016</t>
      </is>
    </nc>
  </rcc>
  <rcc rId="17050" sId="3">
    <oc r="K39">
      <f>8492.01+13591.11+8520.92+1945.9+10312.51+4671.45+26246.25</f>
    </oc>
    <nc r="K39">
      <f>8492.01+13591.11+8520.92+1945.9+10312.51+4671.45+26246.25+19490.77</f>
    </nc>
  </rcc>
  <rcc rId="17051" sId="3" numFmtId="19">
    <oc r="L39">
      <v>42447</v>
    </oc>
    <nc r="L39">
      <v>42481</v>
    </nc>
  </rcc>
  <rcc rId="17052" sId="3">
    <oc r="O39" t="inlineStr">
      <is>
        <t>717379      749496</t>
      </is>
    </oc>
    <nc r="O39" t="inlineStr">
      <is>
        <t>717379      749496       210845</t>
      </is>
    </nc>
  </rcc>
  <rcc rId="17053" sId="3">
    <oc r="P39" t="inlineStr">
      <is>
        <t>16.03.2016 18.03.2016</t>
      </is>
    </oc>
    <nc r="P39" t="inlineStr">
      <is>
        <t>16.03.2016 18.03.2016  21.04.2016</t>
      </is>
    </nc>
  </rcc>
  <rcc rId="17054" sId="3">
    <oc r="S39" t="inlineStr">
      <is>
        <t>Акт 1837/2/04         Акт 1837/2/04       Акт 13104/2/04</t>
      </is>
    </oc>
    <nc r="S39" t="inlineStr">
      <is>
        <t>Акт 1837/2/04         Акт 1837/2/04       Акт 13104/2/04    Акт 24316/2/04</t>
      </is>
    </nc>
  </rcc>
  <rcc rId="17055" sId="3">
    <oc r="T39" t="inlineStr">
      <is>
        <t>31.01.2016   31.01.2016   29.02.2016</t>
      </is>
    </oc>
    <nc r="T39" t="inlineStr">
      <is>
        <t>31.01.2016   31.01.2016   29.02.2016   31.03.2016</t>
      </is>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56" sId="3">
    <oc r="K39">
      <f>8492.01+13591.11+8520.92+1945.9+10312.51+4671.45+26246.25+19490.77</f>
    </oc>
    <nc r="K39">
      <f>8492.01+13591.11+8520.92+1945.9+10312.51+4671.45+26246.25+19490.77+8870.5</f>
    </nc>
  </rcc>
  <rcc rId="17057" sId="3">
    <oc r="M39" t="inlineStr">
      <is>
        <t xml:space="preserve">10146    309557   366147     717377     </t>
      </is>
    </oc>
    <nc r="M39" t="inlineStr">
      <is>
        <t xml:space="preserve">10146    309557   366147     717377    210844    </t>
      </is>
    </nc>
  </rcc>
  <rcc rId="17058" sId="3">
    <oc r="N39" t="inlineStr">
      <is>
        <t xml:space="preserve">28.12.2015  03.02.2015  09.02.2016  16.03.2016  </t>
      </is>
    </oc>
    <nc r="N39" t="inlineStr">
      <is>
        <t xml:space="preserve">28.12.2015  03.02.2015  09.02.2016  16.03.2016 21.04.2016  </t>
      </is>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59" sId="4">
    <oc r="K5">
      <f>2425.84+2425.84</f>
    </oc>
    <nc r="K5">
      <f>2425.84+2425.84+2106.66</f>
    </nc>
  </rcc>
  <rcc rId="17060" sId="4" numFmtId="19">
    <oc r="L5">
      <v>42445</v>
    </oc>
    <nc r="L5">
      <v>42481</v>
    </nc>
  </rcc>
  <rcc rId="17061" sId="4">
    <oc r="Q5" t="inlineStr">
      <is>
        <t>309556    717378</t>
      </is>
    </oc>
    <nc r="Q5" t="inlineStr">
      <is>
        <t>309556    717378    210846</t>
      </is>
    </nc>
  </rcc>
  <rcc rId="17062" sId="4">
    <oc r="R5" t="inlineStr">
      <is>
        <t>03.02.2016   16.03.2016</t>
      </is>
    </oc>
    <nc r="R5" t="inlineStr">
      <is>
        <t>03.02.2016   16.03.2016   21.04.2016</t>
      </is>
    </nc>
  </rcc>
  <rcc rId="17063" sId="4">
    <oc r="S5" t="inlineStr">
      <is>
        <t xml:space="preserve">Акт 2770.1-1.1    Акт 2770.1-1.2 </t>
      </is>
    </oc>
    <nc r="S5" t="inlineStr">
      <is>
        <t>Акт 2770.1-1.1    Акт 2770.1-1.2   Акт 2770.1-1.3</t>
      </is>
    </nc>
  </rcc>
  <rcc rId="17064" sId="4">
    <oc r="T5" t="inlineStr">
      <is>
        <t>25.01.2016    25.02.2016</t>
      </is>
    </oc>
    <nc r="T5" t="inlineStr">
      <is>
        <t>25.01.2016    25.02.2016   25.03.2016</t>
      </is>
    </nc>
  </rcc>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65" sId="4">
    <oc r="K6">
      <f>16006.07</f>
    </oc>
    <nc r="K6">
      <f>16006.07+16006.07</f>
    </nc>
  </rcc>
  <rcc rId="17066" sId="4" numFmtId="19">
    <oc r="L6">
      <v>42451</v>
    </oc>
    <nc r="L6">
      <v>42485</v>
    </nc>
  </rcc>
  <rcc rId="17067" sId="4">
    <oc r="Q6">
      <v>778392</v>
    </oc>
    <nc r="Q6" t="inlineStr">
      <is>
        <t>778392  240834</t>
      </is>
    </nc>
  </rcc>
  <rcc rId="17068" sId="4" numFmtId="19">
    <oc r="R6">
      <v>42451</v>
    </oc>
    <nc r="R6" t="inlineStr">
      <is>
        <t>22.03.2016  25.04.2016</t>
      </is>
    </nc>
  </rcc>
  <rcc rId="17069" sId="4">
    <oc r="S6" t="inlineStr">
      <is>
        <t xml:space="preserve"> акт 2-110</t>
      </is>
    </oc>
    <nc r="S6" t="inlineStr">
      <is>
        <t xml:space="preserve"> акт 2-110          акт 3-110</t>
      </is>
    </nc>
  </rcc>
  <rcc rId="17070" sId="4" numFmtId="19">
    <oc r="T6">
      <v>42429</v>
    </oc>
    <nc r="T6" t="inlineStr">
      <is>
        <t>29.02.2016  31.03.2016</t>
      </is>
    </nc>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75" sId="3">
    <oc r="K38">
      <f>16630.94+17934+1303.06</f>
    </oc>
    <nc r="K38">
      <f>16630.94+17934+1303.06+17934</f>
    </nc>
  </rcc>
  <rcc rId="17076" sId="3">
    <oc r="Q38" t="inlineStr">
      <is>
        <t>511070         778936      778938</t>
      </is>
    </oc>
    <nc r="Q38" t="inlineStr">
      <is>
        <t>511070         778936      778938         240836</t>
      </is>
    </nc>
  </rcc>
  <rcc rId="17077" sId="3">
    <oc r="R38" t="inlineStr">
      <is>
        <t>24.02.2016    22.03.2016   22.03.2016</t>
      </is>
    </oc>
    <nc r="R38" t="inlineStr">
      <is>
        <t>24.02.2016    22.03.2016   22.03.2016  25.04.2016</t>
      </is>
    </nc>
  </rcc>
  <rcc rId="17078" sId="3">
    <oc r="S38" t="inlineStr">
      <is>
        <t xml:space="preserve">Акт №8                    акт №25                       акт №8 </t>
      </is>
    </oc>
    <nc r="S38" t="inlineStr">
      <is>
        <t>Акт №8                    Акт №25                       Акт №8                  Акт  № 43</t>
      </is>
    </nc>
  </rcc>
  <rcc rId="17079" sId="3">
    <oc r="T38" t="inlineStr">
      <is>
        <t>31.01.2016          29.02.2016   31.01.2016</t>
      </is>
    </oc>
    <nc r="T38" t="inlineStr">
      <is>
        <t>31.01.2016          29.02.2016   31.01.2016   31.03.2016</t>
      </is>
    </nc>
  </rcc>
  <rcc rId="17080" sId="3">
    <oc r="K47">
      <f>44400.15+44400.15</f>
    </oc>
    <nc r="K47">
      <f>44400.15+44400.15+44400.15</f>
    </nc>
  </rcc>
  <rcc rId="17081" sId="3" numFmtId="19">
    <oc r="L47">
      <v>42443</v>
    </oc>
    <nc r="L47">
      <v>42485</v>
    </nc>
  </rcc>
  <rcc rId="17082" sId="3">
    <oc r="Q47" t="inlineStr">
      <is>
        <t>305282      684784</t>
      </is>
    </oc>
    <nc r="Q47" t="inlineStr">
      <is>
        <t>305282      684784        240835</t>
      </is>
    </nc>
  </rcc>
  <rcc rId="17083" sId="3">
    <oc r="R47" t="inlineStr">
      <is>
        <t>03.02.2016  14.03.2016</t>
      </is>
    </oc>
    <nc r="R47" t="inlineStr">
      <is>
        <t>03.02.2016  14.03.2016   25.04.2016</t>
      </is>
    </nc>
  </rcc>
  <rcc rId="17084" sId="3">
    <oc r="S47" t="inlineStr">
      <is>
        <t>Акт 1303                Акт 2260</t>
      </is>
    </oc>
    <nc r="S47" t="inlineStr">
      <is>
        <t>Акт 1303                Акт 2260              Акт 3163</t>
      </is>
    </nc>
  </rcc>
  <rcc rId="17085" sId="3">
    <oc r="T47" t="inlineStr">
      <is>
        <t>31.01.2016  29.02.2016</t>
      </is>
    </oc>
    <nc r="T47" t="inlineStr">
      <is>
        <t>31.01.2016  29.02.2016 31.03.2016</t>
      </is>
    </nc>
  </rcc>
  <rcc rId="17086" sId="4">
    <nc r="K35">
      <f>103.45</f>
    </nc>
  </rcc>
  <rcc rId="17087" sId="4" numFmtId="19">
    <nc r="L35">
      <v>42485</v>
    </nc>
  </rcc>
  <rcc rId="17088" sId="4">
    <nc r="Q35">
      <v>243016</v>
    </nc>
  </rcc>
  <rcc rId="17089" sId="4" numFmtId="19">
    <nc r="R35">
      <v>42485</v>
    </nc>
  </rcc>
  <rcc rId="17090" sId="4">
    <nc r="S35" t="inlineStr">
      <is>
        <t>Акт 000024</t>
      </is>
    </nc>
  </rcc>
  <rcc rId="17091" sId="4" numFmtId="19">
    <nc r="T35">
      <v>42481</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97" sId="3">
    <oc r="J25">
      <f>28507.82+31112.59+46602.63+32370.3+33695.4+16409.88</f>
    </oc>
    <nc r="J25">
      <f>28507.82+31112.59+46602.63+32370.3+33695.4+16409.88+33900</f>
    </nc>
  </rcc>
  <rcc rId="16098" sId="3">
    <oc r="P25" t="inlineStr">
      <is>
        <t>403357        631176   897072   349703   751194  193825</t>
      </is>
    </oc>
    <nc r="P25" t="inlineStr">
      <is>
        <t>403357        631176   897072   349703   751194  193825  193394</t>
      </is>
    </nc>
  </rcc>
  <rcc rId="16099" sId="3">
    <oc r="Q25" t="inlineStr">
      <is>
        <t>18.08.2015        10.09.2015  08.10.2015   13.11.2015   18.12.2015 25.01.2016</t>
      </is>
    </oc>
    <nc r="Q25" t="inlineStr">
      <is>
        <t>18.08.2015        10.09.2015  08.10.2015   13.11.2015   18.12.2015 25.01.2016 25.01.2016</t>
      </is>
    </nc>
  </rcc>
  <rcc rId="16100" sId="3">
    <oc r="R25" t="inlineStr">
      <is>
        <t>Т-н 7-4659-Т       Т-н 8-4618-Т     Т-н 9-4241-Т     Т-н 10-6084-Т   Т-н 115648-Т    Т-н 12-61-48-Т</t>
      </is>
    </oc>
    <nc r="R25" t="inlineStr">
      <is>
        <t>Т-н 7-4659-Т       Т-н 8-4618-Т     Т-н 9-4241-Т     Т-н 10-6084-Т   Т-н 115648-Т    Т-н 12-61-48-Т    Т-н 12-61-48-Т</t>
      </is>
    </nc>
  </rcc>
  <rcc rId="16101" sId="3">
    <oc r="S25" t="inlineStr">
      <is>
        <t>31.07.2015       31.08.2015   30.09.2015   31.10.2015  30.11.2015 25.01.2016</t>
      </is>
    </oc>
    <nc r="S25" t="inlineStr">
      <is>
        <t>31.07.2015       31.08.2015   30.09.2015   31.10.2015  30.11.2015 31.12.2015 31.12.2015</t>
      </is>
    </nc>
  </rcc>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92" sId="3">
    <oc r="K150">
      <f>5220</f>
    </oc>
    <nc r="K150">
      <f>5220+780+1320+306+10440+1560+2640+612</f>
    </nc>
  </rcc>
  <rcc rId="17093" sId="3" numFmtId="19">
    <oc r="L150">
      <v>42391</v>
    </oc>
    <nc r="L150">
      <v>42485</v>
    </nc>
  </rcc>
  <rcc rId="17094" sId="3">
    <oc r="Q150">
      <v>183356</v>
    </oc>
    <nc r="Q150" t="inlineStr">
      <is>
        <t>183356      243017</t>
      </is>
    </nc>
  </rcc>
  <rcc rId="17095" sId="3" numFmtId="19">
    <oc r="R150">
      <v>42391</v>
    </oc>
    <nc r="R150" t="inlineStr">
      <is>
        <t>22.01.2016    25.04.2016</t>
      </is>
    </nc>
  </rcc>
  <rcc rId="17096" sId="3">
    <oc r="S150" t="inlineStr">
      <is>
        <t xml:space="preserve">Акт 1 </t>
      </is>
    </oc>
    <nc r="S150" t="inlineStr">
      <is>
        <t>Акт 1                    Акт 2</t>
      </is>
    </nc>
  </rcc>
  <rcc rId="17097" sId="3" numFmtId="19">
    <oc r="T150">
      <v>42400</v>
    </oc>
    <nc r="T150" t="inlineStr">
      <is>
        <t>31.01.2016   22.04.2016</t>
      </is>
    </nc>
  </rcc>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98" sId="4" numFmtId="4">
    <nc r="K13">
      <v>9000</v>
    </nc>
  </rcc>
  <rcc rId="17099" sId="4" numFmtId="19">
    <nc r="L13">
      <v>42487</v>
    </nc>
  </rcc>
  <rcc rId="17100" sId="4">
    <nc r="Q13">
      <v>277602</v>
    </nc>
  </rcc>
  <rcc rId="17101" sId="4" numFmtId="19">
    <nc r="R13">
      <v>42487</v>
    </nc>
  </rcc>
  <rcc rId="17102" sId="4">
    <nc r="S13" t="inlineStr">
      <is>
        <t>Акт 34</t>
      </is>
    </nc>
  </rcc>
  <rcc rId="17103" sId="4" numFmtId="19">
    <nc r="T13">
      <v>42479</v>
    </nc>
  </rcc>
  <rcc rId="17104" sId="4">
    <nc r="F13" t="inlineStr">
      <is>
        <t>Исполнен 27.04.2016</t>
      </is>
    </nc>
  </rcc>
  <rcc rId="17105" sId="4" odxf="1" dxf="1" numFmtId="19">
    <nc r="D13">
      <v>42487</v>
    </nc>
    <odxf>
      <numFmt numFmtId="0" formatCode="General"/>
    </odxf>
    <ndxf>
      <numFmt numFmtId="19" formatCode="dd/mm/yyyy"/>
    </ndxf>
  </rcc>
  <rcc rId="17106" sId="4" numFmtId="4">
    <nc r="K15">
      <v>131000</v>
    </nc>
  </rcc>
  <rcc rId="17107" sId="4" numFmtId="19">
    <nc r="L15">
      <v>42488</v>
    </nc>
  </rcc>
  <rcc rId="17108" sId="4">
    <nc r="Q15">
      <v>295517</v>
    </nc>
  </rcc>
  <rcc rId="17109" sId="4" numFmtId="19">
    <nc r="R15">
      <v>42488</v>
    </nc>
  </rcc>
  <rcc rId="17110" sId="4">
    <nc r="S15" t="inlineStr">
      <is>
        <t>Т-н 36</t>
      </is>
    </nc>
  </rcc>
  <rcc rId="17111" sId="4" numFmtId="19">
    <nc r="T15">
      <v>42481</v>
    </nc>
  </rcc>
  <rcc rId="17112" sId="4">
    <nc r="F15" t="inlineStr">
      <is>
        <t>Исполнен 28.04.2016</t>
      </is>
    </nc>
  </rcc>
  <rcc rId="17113" sId="4" odxf="1" dxf="1" numFmtId="19">
    <nc r="D15">
      <v>42488</v>
    </nc>
    <odxf>
      <numFmt numFmtId="0" formatCode="General"/>
    </odxf>
    <ndxf>
      <numFmt numFmtId="19" formatCode="dd/mm/yyyy"/>
    </ndxf>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18" sId="4">
    <nc r="K44">
      <f>32800</f>
    </nc>
  </rcc>
  <rcc rId="17119" sId="4" numFmtId="19">
    <nc r="L44">
      <v>42488</v>
    </nc>
  </rcc>
  <rcc rId="17120" sId="4">
    <nc r="Q44">
      <v>298628</v>
    </nc>
  </rcc>
  <rcc rId="17121" sId="4" numFmtId="19">
    <nc r="R44">
      <v>42488</v>
    </nc>
  </rcc>
  <rcc rId="17122" sId="4">
    <nc r="S44" t="inlineStr">
      <is>
        <t>Акт 279</t>
      </is>
    </nc>
  </rcc>
  <rcc rId="17123" sId="4" numFmtId="19">
    <nc r="T44">
      <v>42485</v>
    </nc>
  </rcc>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24" sId="4">
    <oc r="K40">
      <f>3588</f>
    </oc>
    <nc r="K40">
      <f>3588+8372</f>
    </nc>
  </rcc>
  <rcc rId="17125" sId="4" numFmtId="19">
    <oc r="L40">
      <v>42474</v>
    </oc>
    <nc r="L40">
      <v>42494</v>
    </nc>
  </rcc>
  <rcc rId="17126" sId="4">
    <nc r="O40">
      <v>330356</v>
    </nc>
  </rcc>
  <rcc rId="17127" sId="4" odxf="1" dxf="1" numFmtId="19">
    <nc r="P40">
      <v>42494</v>
    </nc>
    <odxf>
      <numFmt numFmtId="0" formatCode="General"/>
    </odxf>
    <ndxf>
      <numFmt numFmtId="19" formatCode="dd/mm/yyyy"/>
    </ndxf>
  </rcc>
  <rcc rId="17128" sId="4">
    <nc r="S40" t="inlineStr">
      <is>
        <t xml:space="preserve">Акт 539/УЦ </t>
      </is>
    </nc>
  </rcc>
  <rcc rId="17129" sId="4" numFmtId="19">
    <nc r="T40">
      <v>42489</v>
    </nc>
  </rcc>
  <rcc rId="17130" sId="4">
    <nc r="F40" t="inlineStr">
      <is>
        <t>Исполнен 04.05.2016</t>
      </is>
    </nc>
  </rcc>
  <rcc rId="17131" sId="4" numFmtId="19">
    <nc r="D40">
      <v>42494</v>
    </nc>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36" sId="4">
    <oc r="K5">
      <f>2425.84+2425.84+2106.66</f>
    </oc>
    <nc r="K5">
      <f>2425.84+2425.84+2106.66+2617.35</f>
    </nc>
  </rcc>
  <rcc rId="17137" sId="4" numFmtId="19">
    <oc r="L5">
      <v>42481</v>
    </oc>
    <nc r="L5">
      <v>42494</v>
    </nc>
  </rcc>
  <rcc rId="17138" sId="4">
    <oc r="Q5" t="inlineStr">
      <is>
        <t>309556    717378    210846</t>
      </is>
    </oc>
    <nc r="Q5" t="inlineStr">
      <is>
        <t>309556    717378    210846   330358</t>
      </is>
    </nc>
  </rcc>
  <rcc rId="17139" sId="4">
    <oc r="R5" t="inlineStr">
      <is>
        <t>03.02.2016   16.03.2016   21.04.2016</t>
      </is>
    </oc>
    <nc r="R5" t="inlineStr">
      <is>
        <t>03.02.2016   16.03.2016   21.04.2016  04.05.2016</t>
      </is>
    </nc>
  </rcc>
  <rcc rId="17140" sId="4">
    <oc r="S5" t="inlineStr">
      <is>
        <t>Акт 2770.1-1.1    Акт 2770.1-1.2   Акт 2770.1-1.3</t>
      </is>
    </oc>
    <nc r="S5" t="inlineStr">
      <is>
        <t>Акт 2770.1-1.1    Акт 2770.1-1.2   Акт 2770.1-1.3   Акт 2770.1-1.4</t>
      </is>
    </nc>
  </rcc>
  <rcc rId="17141" sId="4">
    <oc r="T5" t="inlineStr">
      <is>
        <t>25.01.2016    25.02.2016   25.03.2016</t>
      </is>
    </oc>
    <nc r="T5" t="inlineStr">
      <is>
        <t>25.01.2016    25.02.2016   25.03.2016 25.04.2016</t>
      </is>
    </nc>
  </rcc>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42" sId="4" numFmtId="4">
    <nc r="K43">
      <v>5100</v>
    </nc>
  </rcc>
  <rcc rId="17143" sId="4" numFmtId="19">
    <nc r="L43">
      <v>42494</v>
    </nc>
  </rcc>
  <rcc rId="17144" sId="4">
    <nc r="M43">
      <v>330357</v>
    </nc>
  </rcc>
  <rcc rId="17145" sId="4" odxf="1" dxf="1" numFmtId="19">
    <nc r="N43">
      <v>42494</v>
    </nc>
    <odxf>
      <numFmt numFmtId="0" formatCode="General"/>
    </odxf>
    <ndxf>
      <numFmt numFmtId="19" formatCode="dd/mm/yyyy"/>
    </ndxf>
  </rcc>
  <rm rId="17146" sheetId="4" source="M25" destination="Q25" sourceSheetId="4">
    <rfmt sheetId="4" s="1" sqref="Q25" start="0" length="0">
      <dxf>
        <font>
          <sz val="8"/>
          <color auto="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m>
  <rm rId="17147" sheetId="4" source="N25" destination="R25" sourceSheetId="4">
    <rfmt sheetId="4" s="1" sqref="R25" start="0" length="0">
      <dxf>
        <font>
          <sz val="8"/>
          <color auto="1"/>
          <name val="Times New Roman"/>
          <scheme val="none"/>
        </font>
        <numFmt numFmtId="19" formatCode="dd/mm/yyyy"/>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m>
  <rcc rId="17148" sId="4">
    <nc r="S25" t="inlineStr">
      <is>
        <t>Т-н С000030</t>
      </is>
    </nc>
  </rcc>
  <rcc rId="17149" sId="4" numFmtId="19">
    <nc r="T25">
      <v>42431</v>
    </nc>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25" start="0" length="0">
    <dxf>
      <border>
        <left style="thin">
          <color indexed="64"/>
        </left>
        <right style="thin">
          <color indexed="64"/>
        </right>
        <top style="thin">
          <color indexed="64"/>
        </top>
        <bottom style="thin">
          <color indexed="64"/>
        </bottom>
      </border>
    </dxf>
  </rfmt>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7154" sheetId="4" source="M43" destination="Q43" sourceSheetId="4">
    <rfmt sheetId="4" s="1" sqref="Q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m>
  <rm rId="17155" sheetId="4" source="N43" destination="R43" sourceSheetId="4">
    <rfmt sheetId="4" s="1" sqref="R4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m>
  <rcc rId="17156" sId="4">
    <nc r="S43" t="inlineStr">
      <is>
        <t xml:space="preserve"> Т-н С0000089</t>
      </is>
    </nc>
  </rcc>
  <rcc rId="17157" sId="4">
    <oc r="S25" t="inlineStr">
      <is>
        <t>Т-н С000030</t>
      </is>
    </oc>
    <nc r="S25" t="inlineStr">
      <is>
        <t>Т-н С0000030</t>
      </is>
    </nc>
  </rcc>
  <rcc rId="17158" sId="4" numFmtId="19">
    <nc r="T43">
      <v>42500</v>
    </nc>
  </rcc>
  <rfmt sheetId="4" sqref="M43" start="0" length="0">
    <dxf>
      <border>
        <left style="thin">
          <color indexed="64"/>
        </left>
        <right style="thin">
          <color indexed="64"/>
        </right>
        <top style="thin">
          <color indexed="64"/>
        </top>
        <bottom style="thin">
          <color indexed="64"/>
        </bottom>
      </border>
    </dxf>
  </rfmt>
  <rcc rId="17159" sId="4">
    <nc r="F43" t="inlineStr">
      <is>
        <t>Исполнен 04.05.2016</t>
      </is>
    </nc>
  </rcc>
  <rcc rId="17160" sId="4" numFmtId="19">
    <nc r="D43">
      <v>42494</v>
    </nc>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65" sId="4" numFmtId="4">
    <nc r="K42">
      <v>9091</v>
    </nc>
  </rcc>
  <rcc rId="17166" sId="4" numFmtId="19">
    <nc r="L42">
      <v>42496</v>
    </nc>
  </rcc>
  <rcc rId="17167" sId="4">
    <nc r="F42" t="inlineStr">
      <is>
        <t>Исполнен 06.05.2016</t>
      </is>
    </nc>
  </rcc>
  <rcc rId="17168" sId="4" numFmtId="19">
    <nc r="D42">
      <v>42496</v>
    </nc>
  </rcc>
  <rcc rId="17169" sId="4">
    <nc r="Q42">
      <v>373780</v>
    </nc>
  </rcc>
  <rcc rId="17170" sId="4" numFmtId="19">
    <nc r="R42">
      <v>42130</v>
    </nc>
  </rcc>
  <rcc rId="17171" sId="4">
    <nc r="S42" t="inlineStr">
      <is>
        <t>Т-н 253</t>
      </is>
    </nc>
  </rcc>
  <rcc rId="17172" sId="4" numFmtId="19">
    <nc r="T42">
      <v>42478</v>
    </nc>
  </rcc>
  <rcv guid="{CC860A81-C9B4-4A07-AB20-B1AA2CC2D120}" action="delete"/>
  <rdn rId="0" localSheetId="4" customView="1" name="Z_CC860A81_C9B4_4A07_AB20_B1AA2CC2D120_.wvu.FilterData" hidden="1" oldHidden="1">
    <formula>'2016 год'!$A$3:$T$45</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77" sId="3">
    <oc r="K45">
      <f>5000+5000+5000+2000+5000</f>
    </oc>
    <nc r="K45">
      <f>5000+5000+5000+2000+5000+5000</f>
    </nc>
  </rcc>
  <rcc rId="17178" sId="3" numFmtId="19">
    <oc r="L45">
      <v>42451</v>
    </oc>
    <nc r="L45">
      <v>42496</v>
    </nc>
  </rcc>
  <rcc rId="17179" sId="3">
    <oc r="M45" t="inlineStr">
      <is>
        <t>838677   182879  437043    764471      778391</t>
      </is>
    </oc>
    <nc r="M45" t="inlineStr">
      <is>
        <t>838677   182879  437043    764471      778391  373781</t>
      </is>
    </nc>
  </rcc>
  <rcc rId="17180" sId="3">
    <oc r="N45" t="inlineStr">
      <is>
        <t>24.12.2015 22.01.2016  16.02.2016  21.03.2016      22.03.2016</t>
      </is>
    </oc>
    <nc r="N45" t="inlineStr">
      <is>
        <t>24.12.2015 22.01.2016  16.02.2016  21.03.2016      22.03.2016  06.05.2016</t>
      </is>
    </nc>
  </rcc>
  <rcc rId="17181" sId="3">
    <oc r="K38">
      <f>16630.94+17934+1303.06+17934</f>
    </oc>
    <nc r="K38">
      <f>16630.94+17934+1303.06+17934+17934</f>
    </nc>
  </rcc>
  <rcc rId="17182" sId="3" numFmtId="19">
    <oc r="L38" t="inlineStr">
      <is>
        <t xml:space="preserve">     22.03.2016</t>
      </is>
    </oc>
    <nc r="L38">
      <v>42496</v>
    </nc>
  </rcc>
  <rcc rId="17183" sId="3">
    <oc r="Q38" t="inlineStr">
      <is>
        <t>511070         778936      778938         240836</t>
      </is>
    </oc>
    <nc r="Q38" t="inlineStr">
      <is>
        <t>511070         778936      778938         240836       373783</t>
      </is>
    </nc>
  </rcc>
  <rcc rId="17184" sId="3">
    <oc r="R38" t="inlineStr">
      <is>
        <t>24.02.2016    22.03.2016   22.03.2016  25.04.2016</t>
      </is>
    </oc>
    <nc r="R38" t="inlineStr">
      <is>
        <t>24.02.2016    22.03.2016   22.03.2016  25.04.2016  06.05.2016</t>
      </is>
    </nc>
  </rcc>
  <rcc rId="17185" sId="3">
    <oc r="S38" t="inlineStr">
      <is>
        <t>Акт №8                    Акт №25                       Акт №8                  Акт  № 43</t>
      </is>
    </oc>
    <nc r="S38" t="inlineStr">
      <is>
        <t>Акт №8                    Акт №25                       Акт №8                  Акт  № 43            Акт №55</t>
      </is>
    </nc>
  </rcc>
  <rcc rId="17186" sId="3">
    <oc r="T38" t="inlineStr">
      <is>
        <t>31.01.2016          29.02.2016   31.01.2016   31.03.2016</t>
      </is>
    </oc>
    <nc r="T38" t="inlineStr">
      <is>
        <t>31.01.2016          29.02.2016   31.01.2016   31.03.2016 30.04.2016</t>
      </is>
    </nc>
  </rcc>
  <rcc rId="17187" sId="4">
    <oc r="K6">
      <f>16006.07+16006.07</f>
    </oc>
    <nc r="K6">
      <f>16006.07+16006.07+16006.07</f>
    </nc>
  </rcc>
  <rcc rId="17188" sId="4" numFmtId="19">
    <oc r="L6">
      <v>42485</v>
    </oc>
    <nc r="L6">
      <v>42496</v>
    </nc>
  </rcc>
  <rcc rId="17189" sId="4">
    <oc r="Q6" t="inlineStr">
      <is>
        <t>778392  240834</t>
      </is>
    </oc>
    <nc r="Q6" t="inlineStr">
      <is>
        <t>778392  240834   373782</t>
      </is>
    </nc>
  </rcc>
  <rcc rId="17190" sId="4">
    <oc r="R6" t="inlineStr">
      <is>
        <t>22.03.2016  25.04.2016</t>
      </is>
    </oc>
    <nc r="R6" t="inlineStr">
      <is>
        <t>22.03.2016  25.04.2016  06.05.2016</t>
      </is>
    </nc>
  </rcc>
  <rcc rId="17191" sId="4">
    <oc r="S6" t="inlineStr">
      <is>
        <t xml:space="preserve"> акт 2-110          акт 3-110</t>
      </is>
    </oc>
    <nc r="S6" t="inlineStr">
      <is>
        <t xml:space="preserve"> акт 2-110          акт 3-110           акт 4-110</t>
      </is>
    </nc>
  </rcc>
  <rcc rId="17192" sId="4">
    <oc r="T6" t="inlineStr">
      <is>
        <t>29.02.2016  31.03.2016</t>
      </is>
    </oc>
    <nc r="T6" t="inlineStr">
      <is>
        <t>29.02.2016  31.03.2016  30.04.2016</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102" sId="4" ref="A7:XFD7" action="insertRow"/>
  <rcc rId="16103" sId="4">
    <nc r="B7" t="inlineStr">
      <is>
        <t>2315004ЭА</t>
      </is>
    </nc>
  </rcc>
  <rcc rId="16104" sId="4" numFmtId="19">
    <nc r="A7">
      <v>42415</v>
    </nc>
  </rcc>
  <rcc rId="16105" sId="4" numFmtId="19">
    <nc r="C7">
      <v>42735</v>
    </nc>
  </rcc>
  <rcc rId="16106" sId="4">
    <nc r="G7" t="inlineStr">
      <is>
        <t>Поставка цветочной продукции</t>
      </is>
    </nc>
  </rcc>
  <rcc rId="16107" sId="4" numFmtId="4">
    <nc r="H7">
      <v>153074</v>
    </nc>
  </rcc>
  <rcc rId="16108" sId="4">
    <nc r="I7" t="inlineStr">
      <is>
        <t>ООО "Крокус"</t>
      </is>
    </nc>
  </rcc>
  <rcv guid="{8049C881-6B3E-4A95-B7B3-820565C4CD65}" action="delete"/>
  <rdn rId="0" localSheetId="4" customView="1" name="Z_8049C881_6B3E_4A95_B7B3_820565C4CD65_.wvu.FilterData" hidden="1" oldHidden="1">
    <formula>'2016 год'!$F$9:$K$16</formula>
  </rdn>
  <rdn rId="0" localSheetId="3" customView="1" name="Z_8049C881_6B3E_4A95_B7B3_820565C4CD65_.wvu.FilterData" hidden="1" oldHidden="1">
    <formula>'2015 год'!$A$3:$S$154</formula>
    <oldFormula>'2015 год'!$A$3:$S$154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93" sId="4">
    <nc r="B46" t="inlineStr">
      <is>
        <t>027/2016</t>
      </is>
    </nc>
  </rcc>
  <rcc rId="17194" sId="4" numFmtId="19">
    <nc r="A46">
      <v>42488</v>
    </nc>
  </rcc>
  <rcc rId="17195" sId="4" numFmtId="19">
    <nc r="C46">
      <v>42548</v>
    </nc>
  </rcc>
  <rcc rId="17196" sId="4">
    <nc r="G46" t="inlineStr">
      <is>
        <t>Оказание услуг дополнительного профессионального образования в области охраны труда</t>
      </is>
    </nc>
  </rcc>
  <rcc rId="17197" sId="4" numFmtId="4">
    <nc r="H46">
      <v>5980</v>
    </nc>
  </rcc>
  <rcc rId="17198" sId="4">
    <nc r="J46" t="inlineStr">
      <is>
        <t>АНО "ЦДПОиС по ДФО"</t>
      </is>
    </nc>
  </rcc>
  <rcv guid="{8049C881-6B3E-4A95-B7B3-820565C4CD65}" action="delete"/>
  <rdn rId="0" localSheetId="4" customView="1" name="Z_8049C881_6B3E_4A95_B7B3_820565C4CD65_.wvu.FilterData" hidden="1" oldHidden="1">
    <formula>'2016 год'!$A$3:$T$45</formula>
    <oldFormula>'2016 год'!$A$3:$T$45</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03" sId="4">
    <nc r="B47" t="inlineStr">
      <is>
        <t>030/2016</t>
      </is>
    </nc>
  </rcc>
  <rcc rId="17204" sId="4" numFmtId="19">
    <nc r="A47">
      <v>42496</v>
    </nc>
  </rcc>
  <rcc rId="17205" sId="4" numFmtId="19">
    <nc r="C47">
      <v>42558</v>
    </nc>
  </rcc>
  <rcc rId="17206" sId="4">
    <nc r="G47" t="inlineStr">
      <is>
        <t>В рамках проведения торжественной церемонии награжданения за достижения в сфере опеки и попечительства. Защиты прав и интересов детей, обеспечить выступление камерног оркестра "Глория"</t>
      </is>
    </nc>
  </rcc>
  <rcc rId="17207" sId="4" numFmtId="4">
    <nc r="H47">
      <v>15253</v>
    </nc>
  </rcc>
  <rcc rId="17208" sId="4">
    <nc r="J47" t="inlineStr">
      <is>
        <t>Харина Наталья Александровна</t>
      </is>
    </nc>
  </rcc>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209" sId="4" ref="A47:XFD47" action="insertRow"/>
  <rcc rId="17210" sId="4">
    <nc r="B47" t="inlineStr">
      <is>
        <t>029/2016</t>
      </is>
    </nc>
  </rcc>
  <rcc rId="17211" sId="4" numFmtId="19">
    <nc r="A47">
      <v>42496</v>
    </nc>
  </rcc>
  <rcc rId="17212" sId="4" numFmtId="19">
    <nc r="C47">
      <v>42532</v>
    </nc>
  </rcc>
  <rcc rId="17213" sId="4">
    <nc r="G47" t="inlineStr">
      <is>
        <t>В рамках проведения торжественной церемонии награждения за достижения в сфере опеки и попечительства, защиты прав и интересов детей: разработка и изготовление дипломов для вручения</t>
      </is>
    </nc>
  </rcc>
  <rcc rId="17214" sId="4" numFmtId="4">
    <nc r="H47">
      <v>9250</v>
    </nc>
  </rcc>
  <rcc rId="17215" sId="4">
    <nc r="J47" t="inlineStr">
      <is>
        <t>ООО "Рапид"</t>
      </is>
    </nc>
  </rcc>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16" sId="4" numFmtId="4">
    <nc r="K9">
      <v>9448.06</v>
    </nc>
  </rcc>
  <rcc rId="17217" sId="4" numFmtId="19">
    <nc r="L9">
      <v>42500</v>
    </nc>
  </rcc>
  <rcc rId="17218" sId="4">
    <nc r="Q9">
      <v>391595</v>
    </nc>
  </rcc>
  <rcc rId="17219" sId="4" numFmtId="19">
    <nc r="R9">
      <v>42500</v>
    </nc>
  </rcc>
  <rcc rId="17220" sId="4">
    <nc r="S9" t="inlineStr">
      <is>
        <t>Акт ОС-12173/7691/R</t>
      </is>
    </nc>
  </rcc>
  <rcc rId="17221" sId="4" numFmtId="19">
    <nc r="T9">
      <v>42496</v>
    </nc>
  </rcc>
  <rcc rId="17222" sId="4">
    <nc r="F9" t="inlineStr">
      <is>
        <t>Исполнен 10.05.2016</t>
      </is>
    </nc>
  </rcc>
  <rcc rId="17223" sId="4" odxf="1" dxf="1" numFmtId="19">
    <nc r="D9">
      <v>42500</v>
    </nc>
    <odxf>
      <numFmt numFmtId="0" formatCode="General"/>
    </odxf>
    <ndxf>
      <numFmt numFmtId="19" formatCode="dd/mm/yyyy"/>
    </ndxf>
  </rcc>
  <rcc rId="17224" sId="3">
    <oc r="K39">
      <f>8492.01+13591.11+8520.92+1945.9+10312.51+4671.45+26246.25+19490.77+8870.5</f>
    </oc>
    <nc r="K39">
      <f>8492.01+13591.11+8520.92+1945.9+10312.51+4671.45+26246.25+19490.77+8870.5+9700.75</f>
    </nc>
  </rcc>
  <rcc rId="17225" sId="3" numFmtId="19">
    <oc r="L39">
      <v>42481</v>
    </oc>
    <nc r="L39">
      <v>42500</v>
    </nc>
  </rcc>
  <rcc rId="17226" sId="3">
    <oc r="M39" t="inlineStr">
      <is>
        <t xml:space="preserve">10146    309557   366147     717377    210844    </t>
      </is>
    </oc>
    <nc r="M39" t="inlineStr">
      <is>
        <t xml:space="preserve">10146    309557   366147     717377    210844  391602  </t>
      </is>
    </nc>
  </rcc>
  <rcc rId="17227" sId="3">
    <oc r="N39" t="inlineStr">
      <is>
        <t xml:space="preserve">28.12.2015  03.02.2015  09.02.2016  16.03.2016 21.04.2016  </t>
      </is>
    </oc>
    <nc r="N39" t="inlineStr">
      <is>
        <t xml:space="preserve">28.12.2015  03.02.2015  09.02.2016  16.03.2016 21.04.2016  10.05.2016  </t>
      </is>
    </nc>
  </rcc>
  <rcv guid="{CC860A81-C9B4-4A07-AB20-B1AA2CC2D120}" action="delete"/>
  <rdn rId="0" localSheetId="4" customView="1" name="Z_CC860A81_C9B4_4A07_AB20_B1AA2CC2D120_.wvu.FilterData" hidden="1" oldHidden="1">
    <formula>'2016 год'!$A$3:$T$48</formula>
    <oldFormula>'2016 год'!$A$3:$T$45</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32" sId="3">
    <oc r="K49">
      <f>40490.71+33979.54+24139.33</f>
    </oc>
    <nc r="K49">
      <f>40490.71+33979.54+24139.33+14011.36</f>
    </nc>
  </rcc>
  <rcc rId="17233" sId="3" numFmtId="19">
    <oc r="L49">
      <v>42481</v>
    </oc>
    <nc r="L49">
      <v>42500</v>
    </nc>
  </rcc>
  <rcc rId="17234" sId="3">
    <oc r="Q49" t="inlineStr">
      <is>
        <t>377724         717380        210841</t>
      </is>
    </oc>
    <nc r="Q49" t="inlineStr">
      <is>
        <t>377724         717380        210841       391603</t>
      </is>
    </nc>
  </rcc>
  <rcc rId="17235" sId="3">
    <oc r="R49" t="inlineStr">
      <is>
        <t>10.02.2016    16.03.2016    21.04.2016</t>
      </is>
    </oc>
    <nc r="R49" t="inlineStr">
      <is>
        <t>10.02.2016    16.03.2016    21.04.2016 10.05.2016</t>
      </is>
    </nc>
  </rcc>
  <rcc rId="17236" sId="3">
    <oc r="S49" t="inlineStr">
      <is>
        <t>Акт 3/1/1/020261    Акт3/1/1/046334  Акт3/1/1/074736</t>
      </is>
    </oc>
    <nc r="S49" t="inlineStr">
      <is>
        <t>Акт 3/1/1/020261    Акт3/1/1/046334  Акт3/1/1/074736   Акт3/1/1/431185</t>
      </is>
    </nc>
  </rcc>
  <rcc rId="17237" sId="3">
    <oc r="T49" t="inlineStr">
      <is>
        <t>31.01.2016    29.02.2016   31.03.2016</t>
      </is>
    </oc>
    <nc r="T49" t="inlineStr">
      <is>
        <t>31.01.2016    29.02.2016   31.03.2016  30.04.2016</t>
      </is>
    </nc>
  </rcc>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238" sId="4" ref="A17:XFD17" action="deleteRow">
    <rfmt sheetId="4" xfDxf="1" sqref="A17:XFD17" start="0" length="0">
      <dxf>
        <font>
          <sz val="8"/>
          <name val="Times New Roman"/>
          <scheme val="none"/>
        </font>
      </dxf>
    </rfmt>
    <rfmt sheetId="4" s="1" sqref="A1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7"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J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K17"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L1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M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R1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S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T1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rc>
  <rcc rId="17239" sId="4" numFmtId="4">
    <nc r="K40">
      <f>4560</f>
    </nc>
  </rcc>
  <rcc rId="17240" sId="4" numFmtId="19">
    <nc r="L40">
      <v>42501</v>
    </nc>
  </rcc>
  <rcc rId="17241" sId="4">
    <nc r="Q40">
      <v>402591</v>
    </nc>
  </rcc>
  <rcc rId="17242" sId="4" numFmtId="19">
    <nc r="R40">
      <v>42501</v>
    </nc>
  </rcc>
  <rcc rId="17243" sId="4">
    <nc r="S40" t="inlineStr">
      <is>
        <t>Акт б/н</t>
      </is>
    </nc>
  </rcc>
  <rcc rId="17244" sId="4" numFmtId="19">
    <nc r="T40">
      <v>42489</v>
    </nc>
  </rcc>
  <rcc rId="17245" sId="3">
    <oc r="K35">
      <f>32615.93+37674.1+22336.5</f>
    </oc>
    <nc r="K35">
      <f>32615.93+37674.1+22336.5+33204.84</f>
    </nc>
  </rcc>
  <rcc rId="17246" sId="3" numFmtId="19">
    <oc r="L35">
      <v>42474</v>
    </oc>
    <nc r="L35">
      <v>42501</v>
    </nc>
  </rcc>
  <rcc rId="17247" sId="3">
    <oc r="Q35" t="inlineStr">
      <is>
        <t>390550             778940        177871</t>
      </is>
    </oc>
    <nc r="Q35" t="inlineStr">
      <is>
        <t>390550             778940        177871       402593</t>
      </is>
    </nc>
  </rcc>
  <rcc rId="17248" sId="3">
    <oc r="R35" t="inlineStr">
      <is>
        <t>11.02.2016        22.03.2016 19.04.2016</t>
      </is>
    </oc>
    <nc r="R35" t="inlineStr">
      <is>
        <t>11.02.2016        22.03.2016 19.04.2016   11.05.2016</t>
      </is>
    </nc>
  </rcc>
  <rcc rId="17249" sId="3">
    <oc r="S35" t="inlineStr">
      <is>
        <t>Т-н 1-5725-Т           Т-н 2-27596/701   Т-н3-8519/701</t>
      </is>
    </oc>
    <nc r="S35" t="inlineStr">
      <is>
        <t>Т-н 1-5725-Т           Т-н 2-27596/701   Т-н3-8519/701      Т-н4-9699/701</t>
      </is>
    </nc>
  </rcc>
  <rcc rId="17250" sId="3">
    <oc r="T35" t="inlineStr">
      <is>
        <t>31.01.2016           29.02.2016   31.03.2016</t>
      </is>
    </oc>
    <nc r="T35" t="inlineStr">
      <is>
        <t>31.01.2016           29.02.2016   31.03.2016   30.04.2016</t>
      </is>
    </nc>
  </rcc>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51" sId="3">
    <oc r="K143">
      <f>54600+9300</f>
    </oc>
    <nc r="K143">
      <f>54600+9300+9000</f>
    </nc>
  </rcc>
  <rcc rId="17252" sId="3" numFmtId="19">
    <oc r="L143">
      <v>42479</v>
    </oc>
    <nc r="L143">
      <v>42501</v>
    </nc>
  </rcc>
  <rcc rId="17253" sId="3">
    <oc r="Q143" t="inlineStr">
      <is>
        <t>361199        778395      177869</t>
      </is>
    </oc>
    <nc r="Q143" t="inlineStr">
      <is>
        <t>361199        778395      177869       402594</t>
      </is>
    </nc>
  </rcc>
  <rcc rId="17254" sId="3">
    <oc r="R143" t="inlineStr">
      <is>
        <t>09.02.2016   22.03.2016   19.04.2016</t>
      </is>
    </oc>
    <nc r="R143" t="inlineStr">
      <is>
        <t>09.02.2016   22.03.2016   19.04.2016  11.05.2016</t>
      </is>
    </nc>
  </rcc>
  <rcc rId="17255" sId="3">
    <oc r="S143" t="inlineStr">
      <is>
        <t>Акт 2                     Акт 4                    Акт 6</t>
      </is>
    </oc>
    <nc r="S143" t="inlineStr">
      <is>
        <t xml:space="preserve">Акт 2                     Акт 4                    Акт 6                    Акт10        </t>
      </is>
    </nc>
  </rcc>
  <rcc rId="17256" sId="3">
    <oc r="T143" t="inlineStr">
      <is>
        <t>31.01.2016         29.02.2016   31.03.2016</t>
      </is>
    </oc>
    <nc r="T143" t="inlineStr">
      <is>
        <t>31.01.2016         29.02.2016   31.03.2016   30.04.2016</t>
      </is>
    </nc>
  </rcc>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57" sId="4">
    <oc r="K27">
      <f>2250+4650</f>
    </oc>
    <nc r="K27">
      <f>2250+4650+4050</f>
    </nc>
  </rcc>
  <rcc rId="17258" sId="4" numFmtId="19">
    <oc r="L27">
      <v>42479</v>
    </oc>
    <nc r="L27">
      <v>42501</v>
    </nc>
  </rcc>
  <rcc rId="17259" sId="4">
    <oc r="Q27" t="inlineStr">
      <is>
        <t>778937    177157</t>
      </is>
    </oc>
    <nc r="Q27" t="inlineStr">
      <is>
        <t>778937    177157   402595</t>
      </is>
    </nc>
  </rcc>
  <rcc rId="17260" sId="4">
    <oc r="R27" t="inlineStr">
      <is>
        <t>22.03.2016 19.04.2016</t>
      </is>
    </oc>
    <nc r="R27" t="inlineStr">
      <is>
        <t>22.03.2016 19.04.2016 11.05.2016</t>
      </is>
    </nc>
  </rcc>
  <rcc rId="17261" sId="4">
    <oc r="S27" t="inlineStr">
      <is>
        <t>Акт  4               Акт 7</t>
      </is>
    </oc>
    <nc r="S27" t="inlineStr">
      <is>
        <t>Акт  4               Акт 7                     Акт 11</t>
      </is>
    </nc>
  </rcc>
  <rcc rId="17262" sId="4">
    <oc r="T27" t="inlineStr">
      <is>
        <t>29.02.2016  31.03.2016</t>
      </is>
    </oc>
    <nc r="T27" t="inlineStr">
      <is>
        <t>29.02.2016  31.03.2016  30.04.2016</t>
      </is>
    </nc>
  </rcc>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63" sId="3">
    <oc r="K140">
      <f>3708+3708+3708</f>
    </oc>
    <nc r="K140">
      <f>3708+3708+3708+2280</f>
    </nc>
  </rcc>
  <rcc rId="17264" sId="3" numFmtId="19">
    <oc r="L140">
      <v>42479</v>
    </oc>
    <nc r="L140">
      <v>42501</v>
    </nc>
  </rcc>
  <rcc rId="17265" sId="3">
    <oc r="Q140" t="inlineStr">
      <is>
        <t>309556          779824         177874</t>
      </is>
    </oc>
    <nc r="Q140" t="inlineStr">
      <is>
        <t>309556          779824         177874            402596</t>
      </is>
    </nc>
  </rcc>
  <rcc rId="17266" sId="3">
    <oc r="R140" t="inlineStr">
      <is>
        <t>03.02.2016      22.03.2016   19.04.2016</t>
      </is>
    </oc>
    <nc r="R140" t="inlineStr">
      <is>
        <t>03.02.2016      22.03.2016   19.04.2016  11.05.2016</t>
      </is>
    </nc>
  </rcc>
  <rcc rId="17267" sId="3">
    <oc r="S140" t="inlineStr">
      <is>
        <t>Акт 00000013            Акт 00000158      Акт 00000319</t>
      </is>
    </oc>
    <nc r="S140" t="inlineStr">
      <is>
        <t>Акт 00000013            Акт 00000158      Акт 00000319          Акт 00000514</t>
      </is>
    </nc>
  </rcc>
  <rcc rId="17268" sId="3">
    <oc r="T140" t="inlineStr">
      <is>
        <t>31.01.2016       29.02.2016 31.03.2016</t>
      </is>
    </oc>
    <nc r="T140" t="inlineStr">
      <is>
        <t>31.01.2016       29.02.2016 31.03.2016 30.04.2016</t>
      </is>
    </nc>
  </rcc>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69" sId="3">
    <oc r="K135">
      <f>680+1640+680</f>
    </oc>
    <nc r="K135">
      <f>680+1640+680+1640</f>
    </nc>
  </rcc>
  <rcc rId="17270" sId="3" numFmtId="19">
    <oc r="L135">
      <v>42479</v>
    </oc>
    <nc r="L135">
      <v>42501</v>
    </nc>
  </rcc>
  <rcc rId="17271" sId="3">
    <oc r="Q135" t="inlineStr">
      <is>
        <t>465432          778939      177873</t>
      </is>
    </oc>
    <nc r="Q135" t="inlineStr">
      <is>
        <t>465432          778939      177873       402598</t>
      </is>
    </nc>
  </rcc>
  <rcc rId="17272" sId="3">
    <oc r="R135" t="inlineStr">
      <is>
        <t>18.02.2016     22.03.2016  19.04.2016</t>
      </is>
    </oc>
    <nc r="R135" t="inlineStr">
      <is>
        <t>18.02.2016     22.03.2016  19.04.2016   11.05.2016</t>
      </is>
    </nc>
  </rcc>
  <rcc rId="17273" sId="3">
    <oc r="S135" t="inlineStr">
      <is>
        <t>Акт б/н                 Акт 21                       Акт 36</t>
      </is>
    </oc>
    <nc r="S135" t="inlineStr">
      <is>
        <t>Акт б/н                 Акт 21                       Акт 36                   Акт 52</t>
      </is>
    </nc>
  </rcc>
  <rcc rId="17274" sId="3">
    <oc r="T135" t="inlineStr">
      <is>
        <t>31.01.2016         29.02.2016  31.03.2016</t>
      </is>
    </oc>
    <nc r="T135" t="inlineStr">
      <is>
        <t>31.01.2016         29.02.2016  31.03.2016   30.04.2016</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13" sId="3">
    <oc r="J26">
      <f>27200+34000+27200+10880+27600</f>
    </oc>
    <nc r="J26">
      <f>27200+34000+27200+10880+27600+26080</f>
    </nc>
  </rcc>
  <rcc rId="16114" sId="3" numFmtId="19">
    <oc r="K26">
      <v>42332</v>
    </oc>
    <nc r="K26">
      <v>42398</v>
    </nc>
  </rcc>
  <rcc rId="16115" sId="3">
    <oc r="P26" t="inlineStr">
      <is>
        <t>779317  8966  228985     228986   444189</t>
      </is>
    </oc>
    <nc r="P26" t="inlineStr">
      <is>
        <t>779317  8966  228985     228986   444189   261256</t>
      </is>
    </nc>
  </rcc>
  <rcc rId="16116" sId="3">
    <oc r="Q26" t="inlineStr">
      <is>
        <t xml:space="preserve">28.09.2015  09.10.2015    02.11.2015  02.11.2015 24.11.2015  </t>
      </is>
    </oc>
    <nc r="Q26" t="inlineStr">
      <is>
        <t xml:space="preserve">28.09.2015  09.10.2015    02.11.2015  02.11.2015 24.11.2015 29.01.2016  </t>
      </is>
    </nc>
  </rcc>
  <rcc rId="16117" sId="3">
    <oc r="R26" t="inlineStr">
      <is>
        <t>Т-н 657              Т-н 743                 Т-н 817              Т-н 809</t>
      </is>
    </oc>
    <nc r="R26" t="inlineStr">
      <is>
        <t>Т-н 657              Т-н 743                 Т-н 817              Т-н 809              Т-н 979</t>
      </is>
    </nc>
  </rcc>
  <rcc rId="16118" sId="3">
    <oc r="S26" t="inlineStr">
      <is>
        <t>22.09.2015   02.10.2015 27.10.2015    22.10.2015</t>
      </is>
    </oc>
    <nc r="S26" t="inlineStr">
      <is>
        <t>22.09.2015   02.10.2015 27.10.2015    22.10.2015 30.12.2015</t>
      </is>
    </nc>
  </rcc>
  <rcc rId="16119" sId="3">
    <nc r="J140">
      <f>3708</f>
    </nc>
  </rcc>
  <rcc rId="16120" sId="3" numFmtId="19">
    <nc r="K140">
      <v>42403</v>
    </nc>
  </rcc>
  <rcc rId="16121" sId="3">
    <nc r="P140">
      <v>309556</v>
    </nc>
  </rcc>
  <rcc rId="16122" sId="3" numFmtId="19">
    <nc r="Q140">
      <v>42403</v>
    </nc>
  </rcc>
  <rcc rId="16123" sId="3">
    <nc r="R140" t="inlineStr">
      <is>
        <t>Акт 00000013</t>
      </is>
    </nc>
  </rcc>
  <rcc rId="16124" sId="3" numFmtId="19">
    <nc r="S140">
      <v>42400</v>
    </nc>
  </rcc>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75" sId="3">
    <oc r="K134">
      <f>3280+3760+3360</f>
    </oc>
    <nc r="K134">
      <f>3280+3760+3360+4080</f>
    </nc>
  </rcc>
  <rcc rId="17276" sId="3" numFmtId="19">
    <oc r="L134">
      <v>42479</v>
    </oc>
    <nc r="L134">
      <v>42501</v>
    </nc>
  </rcc>
  <rcc rId="17277" sId="3">
    <oc r="Q134" t="inlineStr">
      <is>
        <t>481290         778393       177868</t>
      </is>
    </oc>
    <nc r="Q134" t="inlineStr">
      <is>
        <t>481290         778393       177868           402597</t>
      </is>
    </nc>
  </rcc>
  <rcc rId="17278" sId="3">
    <oc r="R134" t="inlineStr">
      <is>
        <t>19.02.2016    22.03.2016  19.04.2016</t>
      </is>
    </oc>
    <nc r="R134" t="inlineStr">
      <is>
        <t>19.02.2016    22.03.2016  19.04.2016    11.05.2016</t>
      </is>
    </nc>
  </rcc>
  <rcc rId="17279" sId="3">
    <oc r="S134" t="inlineStr">
      <is>
        <t>Акт  32                  Акт  84                 Акт 155</t>
      </is>
    </oc>
    <nc r="S134" t="inlineStr">
      <is>
        <t>Акт  32                  Акт  84                 Акт 155                Акт 230</t>
      </is>
    </nc>
  </rcc>
  <rcc rId="17280" sId="3">
    <oc r="T134" t="inlineStr">
      <is>
        <t>31.01.2016      29.02.2016 31.03.2016</t>
      </is>
    </oc>
    <nc r="T134" t="inlineStr">
      <is>
        <t>31.01.2016      29.02.2016 31.03.2016   30.04.2016</t>
      </is>
    </nc>
  </rcc>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81" sId="3">
    <oc r="K134">
      <f>3280+3760+3360+4080</f>
    </oc>
    <nc r="K134">
      <f>3280+3760+3360+4080</f>
    </nc>
  </rcc>
  <rcc rId="17282" sId="4">
    <nc r="K45">
      <f>1794</f>
    </nc>
  </rcc>
  <rcc rId="17283" sId="4" numFmtId="19">
    <nc r="L45">
      <v>42501</v>
    </nc>
  </rcc>
  <rcc rId="17284" sId="4">
    <nc r="M45">
      <v>403452</v>
    </nc>
  </rcc>
  <rcc rId="17285" sId="4" odxf="1" dxf="1" numFmtId="19">
    <nc r="N45">
      <v>42501</v>
    </nc>
    <odxf>
      <numFmt numFmtId="0" formatCode="General"/>
    </odxf>
    <ndxf>
      <numFmt numFmtId="19" formatCode="dd/mm/yyyy"/>
    </ndxf>
  </rcc>
  <rcc rId="17286" sId="4">
    <oc r="K4">
      <f>3154.58+3154.58+3154.58</f>
    </oc>
    <nc r="K4">
      <f>3154.58+3154.58+3154.58+3154.58</f>
    </nc>
  </rcc>
  <rcc rId="17287" sId="4" numFmtId="19">
    <oc r="L4">
      <v>42479</v>
    </oc>
    <nc r="L4">
      <v>42503</v>
    </nc>
  </rcc>
  <rcc rId="17288" sId="4">
    <oc r="Q4" t="inlineStr">
      <is>
        <t xml:space="preserve">318470  674541    177875    </t>
      </is>
    </oc>
    <nc r="Q4" t="inlineStr">
      <is>
        <t xml:space="preserve">318470  674541    177875     436030   </t>
      </is>
    </nc>
  </rcc>
  <rcc rId="17289" sId="4">
    <oc r="R4" t="inlineStr">
      <is>
        <t>04.02.2016  11.03.2016 19.04.2016</t>
      </is>
    </oc>
    <nc r="R4" t="inlineStr">
      <is>
        <t>04.02.2016  11.03.2016 19.04.2016    13.05.2016</t>
      </is>
    </nc>
  </rcc>
  <rcc rId="17290" sId="4">
    <oc r="S4" t="inlineStr">
      <is>
        <t>Акт 314            Акт 458             Акт 878</t>
      </is>
    </oc>
    <nc r="S4" t="inlineStr">
      <is>
        <t>Акт 314            Акт 458             Акт 878             Акт 1472</t>
      </is>
    </nc>
  </rcc>
  <rcc rId="17291" sId="4">
    <oc r="T4" t="inlineStr">
      <is>
        <t>31.01.2016  29.02.2016  31.03.2016</t>
      </is>
    </oc>
    <nc r="T4" t="inlineStr">
      <is>
        <t>31.01.2016  29.02.2016  31.03.2016    30.04.2016</t>
      </is>
    </nc>
  </rcc>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92" sId="3">
    <oc r="K152">
      <f>507.69+829.88+195.57</f>
    </oc>
    <nc r="K152">
      <f>507.69+829.88+195.57+460.53</f>
    </nc>
  </rcc>
  <rcc rId="17293" sId="3" numFmtId="19">
    <oc r="L152">
      <v>42475</v>
    </oc>
    <nc r="L152">
      <v>42506</v>
    </nc>
  </rcc>
  <rcc rId="17294" sId="3">
    <oc r="Q152" t="inlineStr">
      <is>
        <t>452301                       686415      150014</t>
      </is>
    </oc>
    <nc r="Q152" t="inlineStr">
      <is>
        <t>452301                       686415      150014           450425</t>
      </is>
    </nc>
  </rcc>
  <rcc rId="17295" sId="3">
    <oc r="R152" t="inlineStr">
      <is>
        <t>17.02.2016   14.03.2016  15.04.216</t>
      </is>
    </oc>
    <nc r="R152" t="inlineStr">
      <is>
        <t>17.02.2016   14.03.2016  15.04.216            16.05.2016</t>
      </is>
    </nc>
  </rcc>
  <rcc rId="17296" sId="3">
    <oc r="S152" t="inlineStr">
      <is>
        <t xml:space="preserve">Акт МТТ-00118-16  Акт МТТ-00317-16  Акт МТТ-00509-16 </t>
      </is>
    </oc>
    <nc r="S152" t="inlineStr">
      <is>
        <t xml:space="preserve">Акт МТТ-00118-16  Акт МТТ-00317-16  Акт МТТ-00509-16    Акт МТТ-00693-16 </t>
      </is>
    </nc>
  </rcc>
  <rcc rId="17297" sId="3">
    <oc r="T152" t="inlineStr">
      <is>
        <t>31.01.2016   29.02.2016 31.03.2016</t>
      </is>
    </oc>
    <nc r="T152" t="inlineStr">
      <is>
        <t>31.01.2016   29.02.2016 31.03.2016    30.04.2016</t>
      </is>
    </nc>
  </rcc>
  <rcc rId="17298" sId="3">
    <oc r="K46">
      <f>28887.61+34576.43+29426.61</f>
    </oc>
    <nc r="K46">
      <f>28887.61+34576.43+29426.61+32407.89</f>
    </nc>
  </rcc>
  <rcc rId="17299" sId="3" numFmtId="19">
    <oc r="L46">
      <v>42475</v>
    </oc>
    <nc r="L46">
      <v>42506</v>
    </nc>
  </rcc>
  <rcc rId="17300" sId="3">
    <oc r="Q46" t="inlineStr">
      <is>
        <t>558873      686417      150015</t>
      </is>
    </oc>
    <nc r="Q46" t="inlineStr">
      <is>
        <t>558873      686417      150015            450426</t>
      </is>
    </nc>
  </rcc>
  <rcc rId="17301" sId="3">
    <oc r="R46" t="inlineStr">
      <is>
        <t>29.02.2016   14.03.2016   15.04.2016</t>
      </is>
    </oc>
    <nc r="R46" t="inlineStr">
      <is>
        <t>29.02.2016   14.03.2016   15.04.2016     16.05.2016</t>
      </is>
    </nc>
  </rcc>
  <rcc rId="17302" sId="3">
    <oc r="S46" t="inlineStr">
      <is>
        <t>Акт У03797-16      Акт У07040-16    Акт У11266-16</t>
      </is>
    </oc>
    <nc r="S46" t="inlineStr">
      <is>
        <t>Акт У03797-16      Акт У07040-16    Акт У11266-16    Акт У14626-16</t>
      </is>
    </nc>
  </rcc>
  <rcc rId="17303" sId="3">
    <oc r="T46" t="inlineStr">
      <is>
        <t xml:space="preserve">31.01.2016 29.02.2016  31.03.2016  </t>
      </is>
    </oc>
    <nc r="T46" t="inlineStr">
      <is>
        <t xml:space="preserve">31.01.2016 29.02.2016  31.03.2016    30.04.2016 </t>
      </is>
    </nc>
  </rcc>
  <rcv guid="{CC860A81-C9B4-4A07-AB20-B1AA2CC2D120}" action="delete"/>
  <rdn rId="0" localSheetId="4" customView="1" name="Z_CC860A81_C9B4_4A07_AB20_B1AA2CC2D120_.wvu.FilterData" hidden="1" oldHidden="1">
    <formula>'2016 год'!$A$3:$T$47</formula>
    <oldFormula>'2016 год'!$A$3:$T$47</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08" sId="4">
    <nc r="K44">
      <f>2218.4</f>
    </nc>
  </rcc>
  <rcc rId="17309" sId="4" numFmtId="19">
    <nc r="L44">
      <v>42506</v>
    </nc>
  </rcc>
  <rcc rId="17310" sId="4">
    <nc r="Q44">
      <v>450426</v>
    </nc>
  </rcc>
  <rcc rId="17311" sId="4" numFmtId="19">
    <nc r="R44">
      <v>42506</v>
    </nc>
  </rcc>
  <rcc rId="17312" sId="4">
    <nc r="S44" t="inlineStr">
      <is>
        <t>Атк б/н</t>
      </is>
    </nc>
  </rcc>
  <rcc rId="17313" sId="4" numFmtId="19">
    <nc r="T44">
      <v>42478</v>
    </nc>
  </rcc>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14" sId="4">
    <nc r="K10">
      <f>17877</f>
    </nc>
  </rcc>
  <rcc rId="17315" sId="4" numFmtId="19">
    <nc r="L10">
      <v>42507</v>
    </nc>
  </rcc>
  <rcc rId="17316" sId="4">
    <nc r="Q10">
      <v>466912</v>
    </nc>
  </rcc>
  <rcc rId="17317" sId="4" numFmtId="19">
    <nc r="R10">
      <v>42507</v>
    </nc>
  </rcc>
  <rcc rId="17318" sId="4">
    <nc r="S10" t="inlineStr">
      <is>
        <t>АктУ14546-16</t>
      </is>
    </nc>
  </rcc>
  <rcc rId="17319" sId="4" numFmtId="19">
    <nc r="T10">
      <v>42490</v>
    </nc>
  </rcc>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20" sId="4">
    <nc r="K11">
      <f>2888.89</f>
    </nc>
  </rcc>
  <rcc rId="17321" sId="4" numFmtId="19">
    <nc r="L11">
      <v>42508</v>
    </nc>
  </rcc>
  <rcc rId="17322" sId="4">
    <nc r="Q11">
      <v>484075</v>
    </nc>
  </rcc>
  <rcc rId="17323" sId="4" numFmtId="19">
    <nc r="R11">
      <v>42508</v>
    </nc>
  </rcc>
  <rcc rId="17324" sId="4">
    <nc r="S11" t="inlineStr">
      <is>
        <t>Акт б/н</t>
      </is>
    </nc>
  </rcc>
  <rcc rId="17325" sId="4" numFmtId="19">
    <nc r="T11">
      <v>42490</v>
    </nc>
  </rcc>
  <rcv guid="{CC860A81-C9B4-4A07-AB20-B1AA2CC2D120}" action="delete"/>
  <rdn rId="0" localSheetId="4" customView="1" name="Z_CC860A81_C9B4_4A07_AB20_B1AA2CC2D120_.wvu.FilterData" hidden="1" oldHidden="1">
    <formula>'2016 год'!$A$3:$T$47</formula>
    <oldFormula>'2016 год'!$A$3:$T$47</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30" sId="4">
    <oc r="K43">
      <f>32800</f>
    </oc>
    <nc r="K43">
      <f>32800+13600</f>
    </nc>
  </rcc>
  <rcc rId="17331" sId="4" numFmtId="19">
    <oc r="L43">
      <v>42488</v>
    </oc>
    <nc r="L43">
      <v>42509</v>
    </nc>
  </rcc>
  <rcc rId="17332" sId="4">
    <oc r="Q43">
      <v>298628</v>
    </oc>
    <nc r="Q43" t="inlineStr">
      <is>
        <t>298628     499360</t>
      </is>
    </nc>
  </rcc>
  <rcc rId="17333" sId="4" numFmtId="19">
    <oc r="R43">
      <v>42488</v>
    </oc>
    <nc r="R43" t="inlineStr">
      <is>
        <t>28.04.2016   19.05.2016</t>
      </is>
    </nc>
  </rcc>
  <rcc rId="17334" sId="4">
    <oc r="S43" t="inlineStr">
      <is>
        <t>Акт 279</t>
      </is>
    </oc>
    <nc r="S43" t="inlineStr">
      <is>
        <t>Акт 279            Акт 328</t>
      </is>
    </nc>
  </rcc>
  <rcc rId="17335" sId="4" numFmtId="19">
    <oc r="T43">
      <v>42485</v>
    </oc>
    <nc r="T43" t="inlineStr">
      <is>
        <t>25.04.2016   30.04.2016</t>
      </is>
    </nc>
  </rcc>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36" sId="4">
    <nc r="B48" t="inlineStr">
      <is>
        <t>031/2016</t>
      </is>
    </nc>
  </rcc>
  <rcc rId="17337" sId="4" numFmtId="19">
    <nc r="A48">
      <v>42501</v>
    </nc>
  </rcc>
  <rcc rId="17338" sId="4" numFmtId="19">
    <nc r="C48">
      <v>42558</v>
    </nc>
  </rcc>
  <rcc rId="17339" sId="4">
    <nc r="G48" t="inlineStr">
      <is>
        <t>Оказание услуг звукооператора по музыкальному сопровождению мероприятия в рамках подготовки и проведения торжественной церемонии награждения за достижения в сфере опеки и попечительства, защиты прав и интересов детей</t>
      </is>
    </nc>
  </rcc>
  <rcc rId="17340" sId="4" numFmtId="4">
    <nc r="H48">
      <v>5847</v>
    </nc>
  </rcc>
  <rcc rId="17341" sId="4">
    <nc r="J48" t="inlineStr">
      <is>
        <t>Лебедев Василий Юрьевич</t>
      </is>
    </nc>
  </rcc>
  <rcv guid="{8049C881-6B3E-4A95-B7B3-820565C4CD65}" action="delete"/>
  <rdn rId="0" localSheetId="4" customView="1" name="Z_8049C881_6B3E_4A95_B7B3_820565C4CD65_.wvu.FilterData" hidden="1" oldHidden="1">
    <formula>'2016 год'!$A$3:$T$47</formula>
    <oldFormula>'2016 год'!$A$3:$T$44</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46" sId="3">
    <oc r="K39">
      <f>8492.01+13591.11+8520.92+1945.9+10312.51+4671.45+26246.25+19490.77+8870.5+9700.75</f>
    </oc>
    <nc r="K39">
      <f>8492.01+13591.11+8520.92+1945.9+10312.51+4671.45+26246.25+19490.77+8870.5+9700.75+23609.46</f>
    </nc>
  </rcc>
  <rcc rId="17347" sId="3" numFmtId="19">
    <oc r="L39">
      <v>42500</v>
    </oc>
    <nc r="L39">
      <v>42513</v>
    </nc>
  </rcc>
  <rcc rId="17348" sId="3">
    <oc r="O39" t="inlineStr">
      <is>
        <t>717379      749496       210845</t>
      </is>
    </oc>
    <nc r="O39" t="inlineStr">
      <is>
        <t>717379      749496       210845      531492</t>
      </is>
    </nc>
  </rcc>
  <rcc rId="17349" sId="3">
    <oc r="P39" t="inlineStr">
      <is>
        <t>16.03.2016 18.03.2016  21.04.2016</t>
      </is>
    </oc>
    <nc r="P39" t="inlineStr">
      <is>
        <t>16.03.2016 18.03.2016  21.04.2016   23.05.2016</t>
      </is>
    </nc>
  </rcc>
  <rcc rId="17350" sId="3">
    <oc r="S39" t="inlineStr">
      <is>
        <t>Акт 1837/2/04         Акт 1837/2/04       Акт 13104/2/04    Акт 24316/2/04</t>
      </is>
    </oc>
    <nc r="S39" t="inlineStr">
      <is>
        <t>Акт 1837/2/04         Акт 1837/2/04       Акт 13104/2/04    Акт 24316/2/04    Акт 32261/2/04</t>
      </is>
    </nc>
  </rcc>
  <rcc rId="17351" sId="3">
    <oc r="T39" t="inlineStr">
      <is>
        <t>31.01.2016   31.01.2016   29.02.2016   31.03.2016</t>
      </is>
    </oc>
    <nc r="T39" t="inlineStr">
      <is>
        <t>31.01.2016   31.01.2016   29.02.2016   31.03.2016   30.04.2016</t>
      </is>
    </nc>
  </rcc>
  <rcv guid="{CC860A81-C9B4-4A07-AB20-B1AA2CC2D120}" action="delete"/>
  <rdn rId="0" localSheetId="4" customView="1" name="Z_CC860A81_C9B4_4A07_AB20_B1AA2CC2D120_.wvu.FilterData" hidden="1" oldHidden="1">
    <formula>'2016 год'!$A$3:$T$48</formula>
    <oldFormula>'2016 год'!$A$3:$T$47</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56" sId="4">
    <nc r="K8">
      <f>10529.67</f>
    </nc>
  </rcc>
  <rcc rId="17357" sId="4" numFmtId="19">
    <nc r="L8">
      <v>42513</v>
    </nc>
  </rcc>
  <rcc rId="17358" sId="4">
    <nc r="Q8">
      <v>531491</v>
    </nc>
  </rcc>
  <rcc rId="17359" sId="4" numFmtId="19">
    <nc r="R8">
      <v>42513</v>
    </nc>
  </rcc>
  <rcc rId="17360" sId="4">
    <nc r="S8" t="inlineStr">
      <is>
        <t>Акт б/н</t>
      </is>
    </nc>
  </rcc>
  <rcc rId="17361" sId="4" numFmtId="19">
    <nc r="T8">
      <v>42490</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25" sId="3">
    <nc r="F8" t="inlineStr">
      <is>
        <t>Исполнен 10.07.2015</t>
      </is>
    </nc>
  </rcc>
  <rcc rId="15126" sId="3" odxf="1" dxf="1" numFmtId="19">
    <nc r="D8">
      <v>42195</v>
    </nc>
    <odxf>
      <numFmt numFmtId="0" formatCode="General"/>
    </odxf>
    <ndxf>
      <numFmt numFmtId="19" formatCode="dd/mm/yyyy"/>
    </ndxf>
  </rcc>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362" sId="4" ref="A17:XFD17" action="insertRow"/>
  <rcc rId="17363" sId="4">
    <nc r="B17" t="inlineStr">
      <is>
        <t>2316014 ЭА</t>
      </is>
    </nc>
  </rcc>
  <rcc rId="17364" sId="4" numFmtId="19">
    <nc r="A17">
      <v>42520</v>
    </nc>
  </rcc>
  <rcc rId="17365" sId="4" numFmtId="19">
    <nc r="C17">
      <v>42572</v>
    </nc>
  </rcc>
  <rcc rId="17366" sId="4">
    <nc r="G17" t="inlineStr">
      <is>
        <t>Поставка бумаги для офисной техники</t>
      </is>
    </nc>
  </rcc>
  <rcc rId="17367" sId="4">
    <nc r="J17" t="inlineStr">
      <is>
        <t>ООО "Полиграфические материалы ДВ"</t>
      </is>
    </nc>
  </rcc>
  <rcc rId="17368" sId="4" numFmtId="4">
    <nc r="H17">
      <v>96916.2</v>
    </nc>
  </rcc>
  <rcv guid="{8049C881-6B3E-4A95-B7B3-820565C4CD65}" action="delete"/>
  <rdn rId="0" localSheetId="4" customView="1" name="Z_8049C881_6B3E_4A95_B7B3_820565C4CD65_.wvu.FilterData" hidden="1" oldHidden="1">
    <formula>'2016 год'!$A$3:$T$49</formula>
    <oldFormula>'2016 год'!$A$3:$T$48</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73" sId="3" numFmtId="19">
    <oc r="L150">
      <v>42485</v>
    </oc>
    <nc r="L150">
      <v>42516</v>
    </nc>
  </rcc>
  <rcc rId="17374" sId="3">
    <oc r="Q150" t="inlineStr">
      <is>
        <t>183356      243017</t>
      </is>
    </oc>
    <nc r="Q150" t="inlineStr">
      <is>
        <t>183356      243017         577713</t>
      </is>
    </nc>
  </rcc>
  <rcc rId="17375" sId="3">
    <oc r="R150" t="inlineStr">
      <is>
        <t>22.01.2016    25.04.2016</t>
      </is>
    </oc>
    <nc r="R150" t="inlineStr">
      <is>
        <t>22.01.2016    25.04.2016   26.05.2016</t>
      </is>
    </nc>
  </rcc>
  <rcc rId="17376" sId="3">
    <oc r="S150" t="inlineStr">
      <is>
        <t>Акт 1                    Акт 2</t>
      </is>
    </oc>
    <nc r="S150" t="inlineStr">
      <is>
        <t>Акт 1                    Акт 2                       Акт 3</t>
      </is>
    </nc>
  </rcc>
  <rcc rId="17377" sId="3">
    <oc r="T150" t="inlineStr">
      <is>
        <t>31.01.2016   22.04.2016</t>
      </is>
    </oc>
    <nc r="T150" t="inlineStr">
      <is>
        <t>31.01.2016   22.04.2016    23.05.2016</t>
      </is>
    </nc>
  </rcc>
  <rcc rId="17378" sId="3">
    <oc r="K150">
      <f>5220+780+1320+306+10440+1560+2640+612</f>
    </oc>
    <nc r="K150">
      <f>5220+780+1320+306+10440+1560+2640+612+3915+585+990</f>
    </nc>
  </rcc>
  <rcv guid="{CC860A81-C9B4-4A07-AB20-B1AA2CC2D120}" action="delete"/>
  <rdn rId="0" localSheetId="4" customView="1" name="Z_CC860A81_C9B4_4A07_AB20_B1AA2CC2D120_.wvu.FilterData" hidden="1" oldHidden="1">
    <formula>'2016 год'!$A$3:$T$49</formula>
    <oldFormula>'2016 год'!$A$3:$T$49</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83" sId="3">
    <oc r="K45">
      <f>5000+5000+5000+2000+5000+5000</f>
    </oc>
    <nc r="K45">
      <f>5000+5000+5000+2000+5000+5000+5000</f>
    </nc>
  </rcc>
  <rcc rId="17384" sId="3" numFmtId="19">
    <oc r="L45">
      <v>42496</v>
    </oc>
    <nc r="L45">
      <v>42516</v>
    </nc>
  </rcc>
  <rcc rId="17385" sId="3">
    <oc r="M45" t="inlineStr">
      <is>
        <t>838677   182879  437043    764471      778391  373781</t>
      </is>
    </oc>
    <nc r="M45" t="inlineStr">
      <is>
        <t>838677   182879  437043    764471      778391  373781       576242</t>
      </is>
    </nc>
  </rcc>
  <rcc rId="17386" sId="3">
    <oc r="N45" t="inlineStr">
      <is>
        <t>24.12.2015 22.01.2016  16.02.2016  21.03.2016      22.03.2016  06.05.2016</t>
      </is>
    </oc>
    <nc r="N45" t="inlineStr">
      <is>
        <t>24.12.2015 22.01.2016  16.02.2016  21.03.2016      22.03.2016  06.05.2016   26.05.2016</t>
      </is>
    </nc>
  </rcc>
  <rcc rId="17387" sId="4">
    <oc r="K46">
      <f>1794</f>
    </oc>
    <nc r="K46">
      <f>1794+4186</f>
    </nc>
  </rcc>
  <rcc rId="17388" sId="4">
    <nc r="Q46">
      <v>575805</v>
    </nc>
  </rcc>
  <rcc rId="17389" sId="4" numFmtId="19">
    <nc r="R46">
      <v>42516</v>
    </nc>
  </rcc>
  <rcc rId="17390" sId="4">
    <nc r="S46" t="inlineStr">
      <is>
        <t>Акт 727/УЦ</t>
      </is>
    </nc>
  </rcc>
  <rcc rId="17391" sId="4" numFmtId="19">
    <nc r="T46">
      <v>42515</v>
    </nc>
  </rcc>
  <rcc rId="17392" sId="4" numFmtId="19">
    <oc r="L46">
      <v>42501</v>
    </oc>
    <nc r="L46">
      <v>42516</v>
    </nc>
  </rcc>
  <rcc rId="17393" sId="4">
    <nc r="F46" t="inlineStr">
      <is>
        <t>Исполнен 26.05.2016</t>
      </is>
    </nc>
  </rcc>
  <rcc rId="17394" sId="4" numFmtId="19">
    <nc r="D46">
      <v>42516</v>
    </nc>
  </rcc>
</revisions>
</file>

<file path=xl/revisions/revisionLog2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95" sId="3">
    <oc r="K43">
      <f>16000</f>
    </oc>
    <nc r="K43">
      <f>16000+80000</f>
    </nc>
  </rcc>
  <rcc rId="17396" sId="3" numFmtId="19">
    <oc r="L43">
      <v>42474</v>
    </oc>
    <nc r="L43">
      <v>42516</v>
    </nc>
  </rcc>
  <rcc rId="17397" sId="3">
    <oc r="Q43" t="inlineStr">
      <is>
        <t>89605 (возврат) 133752</t>
      </is>
    </oc>
    <nc r="Q43" t="inlineStr">
      <is>
        <t>89605 (возврат) 133752      577712</t>
      </is>
    </nc>
  </rcc>
  <rcc rId="17398" sId="3">
    <oc r="R43" t="inlineStr">
      <is>
        <t>30.12.2015  14.04.2016</t>
      </is>
    </oc>
    <nc r="R43" t="inlineStr">
      <is>
        <t>30.12.2015  14.04.2016   26.05.2016</t>
      </is>
    </nc>
  </rcc>
  <rcc rId="17399" sId="3">
    <oc r="S43" t="inlineStr">
      <is>
        <t>Т-н 459                     Т-н 459</t>
      </is>
    </oc>
    <nc r="S43" t="inlineStr">
      <is>
        <t>Т-н 459                     Т-н 459                  Т-н 459</t>
      </is>
    </nc>
  </rcc>
  <rcc rId="17400" sId="3">
    <oc r="T43" t="inlineStr">
      <is>
        <t>25.12.2015       25.12.2015</t>
      </is>
    </oc>
    <nc r="T43" t="inlineStr">
      <is>
        <t>25.12.2015       25.12.2015          25.12.2015</t>
      </is>
    </nc>
  </rcc>
  <rcc rId="17401" sId="3">
    <oc r="F43" t="inlineStr">
      <is>
        <t xml:space="preserve"> </t>
      </is>
    </oc>
    <nc r="F43" t="inlineStr">
      <is>
        <t>Исполнен 26.05.2016</t>
      </is>
    </nc>
  </rcc>
  <rcc rId="17402" sId="3" numFmtId="19">
    <oc r="D43" t="inlineStr">
      <is>
        <t xml:space="preserve"> </t>
      </is>
    </oc>
    <nc r="D43">
      <v>42516</v>
    </nc>
  </rcc>
</revisions>
</file>

<file path=xl/revisions/revisionLog2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03" sId="4" numFmtId="19">
    <oc r="C17">
      <v>42572</v>
    </oc>
    <nc r="C17">
      <v>42735</v>
    </nc>
  </rcc>
  <rcv guid="{8049C881-6B3E-4A95-B7B3-820565C4CD65}" action="delete"/>
  <rdn rId="0" localSheetId="4" customView="1" name="Z_8049C881_6B3E_4A95_B7B3_820565C4CD65_.wvu.FilterData" hidden="1" oldHidden="1">
    <formula>'2016 год'!$A$3:$T$49</formula>
    <oldFormula>'2016 год'!$A$3:$T$49</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408" sId="4" ref="A47:XFD47" action="insertRow"/>
  <rcc rId="17409" sId="4">
    <nc r="B47" t="inlineStr">
      <is>
        <t>028/2016</t>
      </is>
    </nc>
  </rcc>
  <rcc rId="17410" sId="4" numFmtId="19">
    <nc r="A47">
      <v>42458</v>
    </nc>
  </rcc>
  <rcc rId="17411" sId="4" numFmtId="19">
    <nc r="C47">
      <v>42557</v>
    </nc>
  </rcc>
  <rcc rId="17412" sId="4">
    <nc r="G47" t="inlineStr">
      <is>
        <t>Оказание услуг по настройке телекоммуникационного оборудования</t>
      </is>
    </nc>
  </rcc>
  <rcc rId="17413" sId="4" numFmtId="4">
    <nc r="H47">
      <v>10000</v>
    </nc>
  </rcc>
  <rcc rId="17414" sId="4">
    <nc r="J47" t="inlineStr">
      <is>
        <t>ООО "Авантелеком"</t>
      </is>
    </nc>
  </rcc>
</revisions>
</file>

<file path=xl/revisions/revisionLog2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15" sId="4" numFmtId="4">
    <nc r="K17">
      <v>96916.2</v>
    </nc>
  </rcc>
  <rcc rId="17416" sId="4" numFmtId="19">
    <nc r="L17">
      <v>42521</v>
    </nc>
  </rcc>
  <rcc rId="17417" sId="4">
    <nc r="Q17">
      <v>628005</v>
    </nc>
  </rcc>
  <rcc rId="17418" sId="4" numFmtId="19">
    <nc r="R17">
      <v>42520</v>
    </nc>
  </rcc>
  <rcc rId="17419" sId="4">
    <nc r="S17" t="inlineStr">
      <is>
        <t>Т-н 2037</t>
      </is>
    </nc>
  </rcc>
  <rcc rId="17420" sId="4" numFmtId="19">
    <nc r="T17">
      <v>42520</v>
    </nc>
  </rcc>
  <rcc rId="17421" sId="4">
    <nc r="F17" t="inlineStr">
      <is>
        <t>Исполнен 30.05.2016</t>
      </is>
    </nc>
  </rcc>
  <rcv guid="{CC860A81-C9B4-4A07-AB20-B1AA2CC2D120}" action="delete"/>
  <rdn rId="0" localSheetId="4" customView="1" name="Z_CC860A81_C9B4_4A07_AB20_B1AA2CC2D120_.wvu.FilterData" hidden="1" oldHidden="1">
    <formula>'2016 год'!$A$3:$T$50</formula>
    <oldFormula>'2016 год'!$A$3:$T$50</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26" sId="4">
    <nc r="K16">
      <f>1290</f>
    </nc>
  </rcc>
  <rcc rId="17427" sId="4" numFmtId="19">
    <nc r="L16">
      <v>42516</v>
    </nc>
  </rcc>
  <rcc rId="17428" sId="4">
    <nc r="Q16">
      <v>575806</v>
    </nc>
  </rcc>
  <rcc rId="17429" sId="4" numFmtId="19">
    <nc r="R16">
      <v>42516</v>
    </nc>
  </rcc>
  <rcc rId="17430" sId="4">
    <nc r="S16" t="inlineStr">
      <is>
        <t>Акт 2898</t>
      </is>
    </nc>
  </rcc>
  <rcc rId="17431" sId="4" numFmtId="19">
    <nc r="T16">
      <v>42481</v>
    </nc>
  </rcc>
  <rcc rId="17432" sId="4" numFmtId="4">
    <nc r="K48">
      <v>9250</v>
    </nc>
  </rcc>
  <rcc rId="17433" sId="4" numFmtId="19">
    <nc r="L48">
      <v>42516</v>
    </nc>
  </rcc>
  <rcc rId="17434" sId="4">
    <nc r="Q48">
      <v>575804</v>
    </nc>
  </rcc>
  <rcc rId="17435" sId="4" numFmtId="19">
    <nc r="R48">
      <v>42516</v>
    </nc>
  </rcc>
  <rcc rId="17436" sId="4">
    <nc r="S48" t="inlineStr">
      <is>
        <t>Акт б/н</t>
      </is>
    </nc>
  </rcc>
  <rcc rId="17437" sId="4" numFmtId="19">
    <nc r="T48">
      <v>42501</v>
    </nc>
  </rcc>
  <rcc rId="17438" sId="4">
    <nc r="F48" t="inlineStr">
      <is>
        <t>Исполнет 26.05.2013</t>
      </is>
    </nc>
  </rcc>
  <rcc rId="17439" sId="4" numFmtId="19">
    <nc r="D48">
      <v>42516</v>
    </nc>
  </rcc>
</revisions>
</file>

<file path=xl/revisions/revisionLog2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0" sId="4">
    <nc r="B51" t="inlineStr">
      <is>
        <t>032/2016</t>
      </is>
    </nc>
  </rcc>
  <rcc rId="17441" sId="4" numFmtId="19">
    <nc r="A51">
      <v>42513</v>
    </nc>
  </rcc>
  <rcc rId="17442" sId="4" numFmtId="19">
    <nc r="C51">
      <v>42566</v>
    </nc>
  </rcc>
  <rcc rId="17443" sId="4">
    <nc r="G51" t="inlineStr">
      <is>
        <t>Выполнение работ по инвентаризации объектов недвижимости</t>
      </is>
    </nc>
  </rcc>
  <rcc rId="17444" sId="4" numFmtId="4">
    <nc r="H51">
      <v>14000</v>
    </nc>
  </rcc>
  <rcc rId="17445" sId="4">
    <nc r="J51" t="inlineStr">
      <is>
        <t>КГУП "Хабкрайинвентаризация"</t>
      </is>
    </nc>
  </rcc>
</revisions>
</file>

<file path=xl/revisions/revisionLog2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6" sId="3">
    <oc r="K38">
      <f>16630.94+17934+1303.06+17934+17934</f>
    </oc>
    <nc r="K38">
      <f>16630.94+17934+1303.06+17934+17934+17934</f>
    </nc>
  </rcc>
  <rcc rId="17447" sId="3" numFmtId="19">
    <oc r="L38">
      <v>42496</v>
    </oc>
    <nc r="L38">
      <v>42524</v>
    </nc>
  </rcc>
  <rcc rId="17448" sId="3">
    <oc r="Q38" t="inlineStr">
      <is>
        <t>511070         778936      778938         240836       373783</t>
      </is>
    </oc>
    <nc r="Q38" t="inlineStr">
      <is>
        <t>511070         778936      778938         240836       373783        673615</t>
      </is>
    </nc>
  </rcc>
  <rcc rId="17449" sId="3">
    <oc r="R38" t="inlineStr">
      <is>
        <t>24.02.2016    22.03.2016   22.03.2016  25.04.2016  06.05.2016</t>
      </is>
    </oc>
    <nc r="R38" t="inlineStr">
      <is>
        <t>24.02.2016    22.03.2016   22.03.2016  25.04.2016  06.05.2016   03.06.2016</t>
      </is>
    </nc>
  </rcc>
  <rcc rId="17450" sId="3">
    <oc r="S38" t="inlineStr">
      <is>
        <t>Акт №8                    Акт №25                       Акт №8                  Акт  № 43            Акт №55</t>
      </is>
    </oc>
    <nc r="S38" t="inlineStr">
      <is>
        <t>Акт №8                    Акт №25                       Акт №8                  Акт № 43             Акт №55              Акт №67</t>
      </is>
    </nc>
  </rcc>
  <rcc rId="17451" sId="3">
    <oc r="T38" t="inlineStr">
      <is>
        <t>31.01.2016          29.02.2016   31.01.2016   31.03.2016 30.04.2016</t>
      </is>
    </oc>
    <nc r="T38" t="inlineStr">
      <is>
        <t>31.01.2016          29.02.2016   31.01.2016   31.03.2016 30.04.2016   31.05.2016</t>
      </is>
    </nc>
  </rcc>
  <rcv guid="{CC860A81-C9B4-4A07-AB20-B1AA2CC2D120}" action="delete"/>
  <rdn rId="0" localSheetId="4" customView="1" name="Z_CC860A81_C9B4_4A07_AB20_B1AA2CC2D120_.wvu.FilterData" hidden="1" oldHidden="1">
    <formula>'2016 год'!$A$3:$T$51</formula>
    <oldFormula>'2016 год'!$A$3:$T$50</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27" sId="3">
    <oc r="P64" t="inlineStr">
      <is>
        <t>605946               10487                     348938              642083    21241   349701 628949</t>
      </is>
    </oc>
    <nc r="P64" t="inlineStr">
      <is>
        <r>
          <t xml:space="preserve">605946               10487                     348938              642083    </t>
        </r>
        <r>
          <rPr>
            <sz val="8"/>
            <color rgb="FFFF0000"/>
            <rFont val="Times New Roman"/>
            <family val="1"/>
            <charset val="204"/>
          </rPr>
          <t>21241   349701 628949</t>
        </r>
      </is>
    </nc>
  </rcc>
  <rcc rId="15128" sId="3">
    <oc r="Q64" t="inlineStr">
      <is>
        <t>05.06.2015             06.07.2015              11.08.2015               11.09.2015   12.10.2015 13.11.2015  02.12.2015</t>
      </is>
    </oc>
    <nc r="Q64" t="inlineStr">
      <is>
        <r>
          <t xml:space="preserve">05.06.2015             06.07.2015              11.08.2015               11.09.2015   </t>
        </r>
        <r>
          <rPr>
            <sz val="8"/>
            <color rgb="FFFF0000"/>
            <rFont val="Times New Roman"/>
            <family val="1"/>
            <charset val="204"/>
          </rPr>
          <t>12.10.2015 13.11.2015  02.12.2015</t>
        </r>
      </is>
    </nc>
  </rcc>
  <rcc rId="15129" sId="3">
    <oc r="R64" t="inlineStr">
      <is>
        <t>Акт МТТ-00766-15                                  Акт МТТ-00950-15                                        Акт МТТ-01139-15                                Акт МТТ-01326-15                     Акт МТТ-01513-15                      Акт МТТ-01710-15                     Акт МТТ-01899-15</t>
      </is>
    </oc>
    <nc r="R64" t="inlineStr">
      <is>
        <r>
          <t xml:space="preserve">Акт МТТ-00766-15                                  Акт МТТ-00950-15                                        Акт МТТ-01139-15                                Акт МТТ-01326-15                     </t>
        </r>
        <r>
          <rPr>
            <sz val="8"/>
            <color rgb="FFFF0000"/>
            <rFont val="Times New Roman"/>
            <family val="1"/>
            <charset val="204"/>
          </rPr>
          <t>Акт МТТ-01513-15                      Акт МТТ-01710-15                     Акт МТТ-01899-15</t>
        </r>
      </is>
    </nc>
  </rcc>
  <rcc rId="15130" sId="3">
    <oc r="S64" t="inlineStr">
      <is>
        <t>31.05.2015             30.06.2015                31.07.2015                  31.08.2015   30.09.2015  31.10.2015 30.11.2015</t>
      </is>
    </oc>
    <nc r="S64" t="inlineStr">
      <is>
        <r>
          <t xml:space="preserve">31.05.2015             30.06.2015                31.07.2015                  31.08.2015   </t>
        </r>
        <r>
          <rPr>
            <sz val="8"/>
            <color rgb="FFFF0000"/>
            <rFont val="Times New Roman"/>
            <family val="1"/>
            <charset val="204"/>
          </rPr>
          <t>30.09.2015  31.10.2015 30.11.2015</t>
        </r>
      </is>
    </nc>
  </rcc>
  <rrc rId="15131" sId="3" ref="A116:XFD116" action="insertRow"/>
  <rcc rId="15132" sId="3">
    <nc r="B116" t="inlineStr">
      <is>
        <t>067/2015</t>
      </is>
    </nc>
  </rcc>
  <rcc rId="15133" sId="3" numFmtId="19">
    <nc r="A116">
      <v>42297</v>
    </nc>
  </rcc>
  <rcc rId="15134" sId="3">
    <nc r="G116" t="inlineStr">
      <is>
        <t>Предоставление права использования и абонентское обслуживание Системы "Контур-Экстерн"</t>
      </is>
    </nc>
  </rcc>
  <rfmt sheetId="3" sqref="G117">
    <dxf>
      <alignment wrapText="1" readingOrder="0"/>
    </dxf>
  </rfmt>
  <rfmt sheetId="3" sqref="G116">
    <dxf>
      <alignment wrapText="1" readingOrder="0"/>
    </dxf>
  </rfmt>
  <rcc rId="15135" sId="3" numFmtId="4">
    <nc r="H116">
      <v>5560</v>
    </nc>
  </rcc>
  <rcc rId="15136" sId="3">
    <nc r="I116" t="inlineStr">
      <is>
        <t>ЗАО "Производственная фирма "СКБ Контур"</t>
      </is>
    </nc>
  </rcc>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56" sId="4" odxf="1" dxf="1" numFmtId="19">
    <nc r="D17">
      <v>42521</v>
    </nc>
    <odxf>
      <numFmt numFmtId="0" formatCode="General"/>
    </odxf>
    <ndxf>
      <numFmt numFmtId="19" formatCode="dd/mm/yyyy"/>
    </ndxf>
  </rcc>
</revisions>
</file>

<file path=xl/revisions/revisionLog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57" sId="4">
    <oc r="K5">
      <f>2425.84+2425.84+2106.66+2617.35</f>
    </oc>
    <nc r="K5">
      <f>2425.84+2425.84+2106.66+2617.35+2298.17</f>
    </nc>
  </rcc>
  <rcc rId="17458" sId="4" numFmtId="19">
    <oc r="L5">
      <v>42494</v>
    </oc>
    <nc r="L5">
      <v>42524</v>
    </nc>
  </rcc>
  <rcc rId="17459" sId="4">
    <oc r="Q5" t="inlineStr">
      <is>
        <t>309556    717378    210846   330358</t>
      </is>
    </oc>
    <nc r="Q5" t="inlineStr">
      <is>
        <t>309556    717378    210846   330358       673617</t>
      </is>
    </nc>
  </rcc>
  <rcc rId="17460" sId="4">
    <oc r="R5" t="inlineStr">
      <is>
        <t>03.02.2016   16.03.2016   21.04.2016  04.05.2016</t>
      </is>
    </oc>
    <nc r="R5" t="inlineStr">
      <is>
        <t>03.02.2016   16.03.2016   21.04.2016  04.05.2016   03.06.2016</t>
      </is>
    </nc>
  </rcc>
  <rcc rId="17461" sId="4">
    <oc r="S5" t="inlineStr">
      <is>
        <t>Акт 2770.1-1.1    Акт 2770.1-1.2   Акт 2770.1-1.3   Акт 2770.1-1.4</t>
      </is>
    </oc>
    <nc r="S5" t="inlineStr">
      <is>
        <t>Акт 2770.1-1.1    Акт 2770.1-1.2   Акт 2770.1-1.3   Акт 2770.1-1.4           Акт 2772.1-1.5</t>
      </is>
    </nc>
  </rcc>
  <rcc rId="17462" sId="4">
    <oc r="T5" t="inlineStr">
      <is>
        <t>25.01.2016    25.02.2016   25.03.2016 25.04.2016</t>
      </is>
    </oc>
    <nc r="T5" t="inlineStr">
      <is>
        <t>25.01.2016    25.02.2016   25.03.2016 25.04.2016   25.05.2016</t>
      </is>
    </nc>
  </rcc>
  <rcc rId="17463" sId="4">
    <oc r="K4">
      <f>3154.58+3154.58+3154.58+3154.58</f>
    </oc>
    <nc r="K4">
      <f>3154.58+3154.58+3154.58+3154.58+3154.58</f>
    </nc>
  </rcc>
  <rcc rId="17464" sId="4" numFmtId="19">
    <oc r="L4">
      <v>42503</v>
    </oc>
    <nc r="L4">
      <v>42524</v>
    </nc>
  </rcc>
  <rcc rId="17465" sId="4">
    <oc r="Q4" t="inlineStr">
      <is>
        <t xml:space="preserve">318470  674541    177875     436030   </t>
      </is>
    </oc>
    <nc r="Q4" t="inlineStr">
      <is>
        <t xml:space="preserve">318470  674541    177875     436030         673616 </t>
      </is>
    </nc>
  </rcc>
  <rcc rId="17466" sId="4">
    <oc r="R4" t="inlineStr">
      <is>
        <t>04.02.2016  11.03.2016 19.04.2016    13.05.2016</t>
      </is>
    </oc>
    <nc r="R4" t="inlineStr">
      <is>
        <t>04.02.2016  11.03.2016 19.04.2016    13.05.2016      03.06.2016</t>
      </is>
    </nc>
  </rcc>
  <rcc rId="17467" sId="4">
    <oc r="S4" t="inlineStr">
      <is>
        <t>Акт 314            Акт 458             Акт 878             Акт 1472</t>
      </is>
    </oc>
    <nc r="S4" t="inlineStr">
      <is>
        <t>Акт 314            Акт 458             Акт 878             Акт 1472            Акт 1797</t>
      </is>
    </nc>
  </rcc>
  <rcc rId="17468" sId="4">
    <oc r="T4" t="inlineStr">
      <is>
        <t>31.01.2016  29.02.2016  31.03.2016    30.04.2016</t>
      </is>
    </oc>
    <nc r="T4" t="inlineStr">
      <is>
        <t>31.01.2016  29.02.2016  31.03.2016    30.04.2016      31.05.2016</t>
      </is>
    </nc>
  </rcc>
  <rcc rId="17469" sId="3">
    <oc r="K135">
      <f>680+1640+680+1640</f>
    </oc>
    <nc r="K135">
      <f>680+1640+680+1640+1240</f>
    </nc>
  </rcc>
  <rcc rId="17470" sId="3" numFmtId="19">
    <oc r="L135">
      <v>42501</v>
    </oc>
    <nc r="L135">
      <v>42524</v>
    </nc>
  </rcc>
  <rcc rId="17471" sId="3">
    <oc r="Q135" t="inlineStr">
      <is>
        <t>465432          778939      177873       402598</t>
      </is>
    </oc>
    <nc r="Q135" t="inlineStr">
      <is>
        <t>465432          778939      177873       402598      673614</t>
      </is>
    </nc>
  </rcc>
  <rcc rId="17472" sId="3">
    <oc r="R135" t="inlineStr">
      <is>
        <t>18.02.2016     22.03.2016  19.04.2016   11.05.2016</t>
      </is>
    </oc>
    <nc r="R135" t="inlineStr">
      <is>
        <t>18.02.2016     22.03.2016  19.04.2016   11.05.2016   03.06.2016</t>
      </is>
    </nc>
  </rcc>
  <rcc rId="17473" sId="3">
    <oc r="S135" t="inlineStr">
      <is>
        <t>Акт б/н                 Акт 21                       Акт 36                   Акт 52</t>
      </is>
    </oc>
    <nc r="S135" t="inlineStr">
      <is>
        <t>Акт б/н                 Акт 21                       Акт 36                   Акт 52                  Акт 57</t>
      </is>
    </nc>
  </rcc>
  <rcc rId="17474" sId="3">
    <oc r="T135" t="inlineStr">
      <is>
        <t>31.01.2016         29.02.2016  31.03.2016   30.04.2016</t>
      </is>
    </oc>
    <nc r="T135" t="inlineStr">
      <is>
        <t>31.01.2016         29.02.2016  31.03.2016   30.04.2016      31.05.2016</t>
      </is>
    </nc>
  </rcc>
</revisions>
</file>

<file path=xl/revisions/revisionLog2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75" sId="4">
    <oc r="K45">
      <f>2218.4</f>
    </oc>
    <nc r="K45">
      <f>2218.4+4708.5</f>
    </nc>
  </rcc>
  <rcc rId="17476" sId="4" numFmtId="19">
    <oc r="L45">
      <v>42506</v>
    </oc>
    <nc r="L45">
      <v>42522</v>
    </nc>
  </rcc>
  <rcc rId="17477" sId="4">
    <oc r="Q45">
      <v>450426</v>
    </oc>
    <nc r="Q45" t="inlineStr">
      <is>
        <t>450426       640385</t>
      </is>
    </nc>
  </rcc>
  <rcc rId="17478" sId="4" numFmtId="19">
    <oc r="R45">
      <v>42506</v>
    </oc>
    <nc r="R45" t="inlineStr">
      <is>
        <t>16.05.2016   01.06.2016</t>
      </is>
    </nc>
  </rcc>
  <rcc rId="17479" sId="4">
    <oc r="S45" t="inlineStr">
      <is>
        <t>Атк б/н</t>
      </is>
    </oc>
    <nc r="S45" t="inlineStr">
      <is>
        <t>Атк б/н              Акт № 4168</t>
      </is>
    </nc>
  </rcc>
  <rcc rId="17480" sId="4" numFmtId="19">
    <oc r="T45">
      <v>42478</v>
    </oc>
    <nc r="T45" t="inlineStr">
      <is>
        <t>18.04.2016  30.04.2016</t>
      </is>
    </nc>
  </rcc>
</revisions>
</file>

<file path=xl/revisions/revisionLog2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1" sId="3">
    <oc r="K39">
      <f>8492.01+13591.11+8520.92+1945.9+10312.51+4671.45+26246.25+19490.77+8870.5+9700.75+23609.46</f>
    </oc>
    <nc r="K39">
      <f>8492.01+13591.11+8520.92+1945.9+10312.51+4671.45+26246.25+19490.77+8870.5+9700.75+23609.46+8739.41</f>
    </nc>
  </rcc>
  <rcc rId="17482" sId="3" numFmtId="19">
    <oc r="L39">
      <v>42513</v>
    </oc>
    <nc r="L39">
      <v>42527</v>
    </nc>
  </rcc>
  <rcc rId="17483" sId="3">
    <oc r="M39" t="inlineStr">
      <is>
        <t xml:space="preserve">10146    309557   366147     717377    210844  391602  </t>
      </is>
    </oc>
    <nc r="M39" t="inlineStr">
      <is>
        <t xml:space="preserve">10146    309557   366147     717377    210844  391602    694933 </t>
      </is>
    </nc>
  </rcc>
  <rcc rId="17484" sId="3">
    <oc r="N39" t="inlineStr">
      <is>
        <t xml:space="preserve">28.12.2015  03.02.2015  09.02.2016  16.03.2016 21.04.2016  10.05.2016  </t>
      </is>
    </oc>
    <nc r="N39" t="inlineStr">
      <is>
        <t xml:space="preserve">28.12.2015  03.02.2015  09.02.2016  16.03.2016 21.04.2016  10.05.2016   06.06.2016 </t>
      </is>
    </nc>
  </rcc>
  <rcv guid="{CC860A81-C9B4-4A07-AB20-B1AA2CC2D120}" action="delete"/>
  <rdn rId="0" localSheetId="4" customView="1" name="Z_CC860A81_C9B4_4A07_AB20_B1AA2CC2D120_.wvu.FilterData" hidden="1" oldHidden="1">
    <formula>'2016 год'!$A$3:$T$51</formula>
    <oldFormula>'2016 год'!$A$3:$T$51</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489" sId="4" ref="A18:XFD18" action="insertRow"/>
  <rcc rId="17490" sId="4">
    <nc r="B18" t="inlineStr">
      <is>
        <t>2316015 ЭА</t>
      </is>
    </nc>
  </rcc>
  <rcc rId="17491" sId="4" numFmtId="19">
    <nc r="A18">
      <v>42528</v>
    </nc>
  </rcc>
  <rcc rId="17492" sId="4" numFmtId="19">
    <nc r="C18">
      <v>42795</v>
    </nc>
  </rcc>
  <rcc rId="17493" sId="4">
    <nc r="G18" t="inlineStr">
      <is>
        <t>Поставка нефтепродуктов</t>
      </is>
    </nc>
  </rcc>
  <rcc rId="17494" sId="4" numFmtId="4">
    <nc r="H18">
      <v>292250</v>
    </nc>
  </rcc>
  <rcc rId="17495" sId="4">
    <nc r="J18" t="inlineStr">
      <is>
        <t>ООО "РН-Карт"</t>
      </is>
    </nc>
  </rcc>
  <rcv guid="{8049C881-6B3E-4A95-B7B3-820565C4CD65}" action="delete"/>
  <rdn rId="0" localSheetId="4" customView="1" name="Z_8049C881_6B3E_4A95_B7B3_820565C4CD65_.wvu.FilterData" hidden="1" oldHidden="1">
    <formula>'2016 год'!$A$3:$T$52</formula>
    <oldFormula>'2016 год'!$A$3:$T$51</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00" sId="4">
    <nc r="B53" t="inlineStr">
      <is>
        <t>033/2016</t>
      </is>
    </nc>
  </rcc>
  <rcc rId="17501" sId="4" numFmtId="19">
    <nc r="A53">
      <v>42520</v>
    </nc>
  </rcc>
  <rcc rId="17502" sId="4" numFmtId="19">
    <nc r="C53">
      <v>42564</v>
    </nc>
  </rcc>
  <rcc rId="17503" sId="4">
    <nc r="G53" t="inlineStr">
      <is>
        <t>Оказание услуг в рамках проведения торжественной церемонии награждения за достижения в сфере лпеки и попечительства, защиты прав и интересов детей в 2016 г. (изготовление фотографий)</t>
      </is>
    </nc>
  </rcc>
  <rcc rId="17504" sId="4" numFmtId="4">
    <nc r="H53">
      <v>3750</v>
    </nc>
  </rcc>
  <rcc rId="17505" sId="4">
    <nc r="J53" t="inlineStr">
      <is>
        <t>ООО "Контакт-опт"</t>
      </is>
    </nc>
  </rcc>
</revisions>
</file>

<file path=xl/revisions/revisionLog2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06" sId="3">
    <oc r="K135">
      <f>680+1640+680+1640+1240</f>
    </oc>
    <nc r="K135">
      <f>680+1640+680+1640+1240+280</f>
    </nc>
  </rcc>
  <rcc rId="17507" sId="3" numFmtId="19">
    <oc r="L135">
      <v>42524</v>
    </oc>
    <nc r="L135">
      <v>42528</v>
    </nc>
  </rcc>
  <rcc rId="17508" sId="3">
    <oc r="Q135" t="inlineStr">
      <is>
        <t>465432          778939      177873       402598      673614</t>
      </is>
    </oc>
    <nc r="Q135" t="inlineStr">
      <is>
        <t>465432          778939      177873       402598      673614       707010</t>
      </is>
    </nc>
  </rcc>
  <rcc rId="17509" sId="3">
    <oc r="R135" t="inlineStr">
      <is>
        <t>18.02.2016     22.03.2016  19.04.2016   11.05.2016   03.06.2016</t>
      </is>
    </oc>
    <nc r="R135" t="inlineStr">
      <is>
        <t>18.02.2016     22.03.2016  19.04.2016   11.05.2016   03.06.2016   07.06.2016</t>
      </is>
    </nc>
  </rcc>
  <rcc rId="17510" sId="3">
    <oc r="S135" t="inlineStr">
      <is>
        <t>Акт б/н                 Акт 21                       Акт 36                   Акт 52                  Акт 57</t>
      </is>
    </oc>
    <nc r="S135" t="inlineStr">
      <is>
        <t>Акт б/н                 Акт 21                       Акт 36                   Акт 52                  Акт 57                    Акт 67</t>
      </is>
    </nc>
  </rcc>
  <rcc rId="17511" sId="3">
    <oc r="T135" t="inlineStr">
      <is>
        <t>31.01.2016         29.02.2016  31.03.2016   30.04.2016      31.05.2016</t>
      </is>
    </oc>
    <nc r="T135" t="inlineStr">
      <is>
        <t>31.01.2016         29.02.2016  31.03.2016   30.04.2016      31.05.2016       06.06.2016</t>
      </is>
    </nc>
  </rcc>
  <rcv guid="{CC860A81-C9B4-4A07-AB20-B1AA2CC2D120}" action="delete"/>
  <rdn rId="0" localSheetId="4" customView="1" name="Z_CC860A81_C9B4_4A07_AB20_B1AA2CC2D120_.wvu.FilterData" hidden="1" oldHidden="1">
    <formula>'2016 год'!$A$3:$T$53</formula>
    <oldFormula>'2016 год'!$A$3:$T$52</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6" sId="3">
    <oc r="S141" t="inlineStr">
      <is>
        <t>Акт 01               Акт 02</t>
      </is>
    </oc>
    <nc r="S141" t="inlineStr">
      <is>
        <t>Акт 01                  Акт 02</t>
      </is>
    </nc>
  </rcc>
</revisions>
</file>

<file path=xl/revisions/revisionLog2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7" sId="4">
    <nc r="B54" t="inlineStr">
      <is>
        <t>034/2016</t>
      </is>
    </nc>
  </rcc>
  <rcc rId="17518" sId="4" numFmtId="19">
    <nc r="A54">
      <v>42528</v>
    </nc>
  </rcc>
  <rcc rId="17519" sId="4" numFmtId="19">
    <nc r="C54">
      <v>42580</v>
    </nc>
  </rcc>
  <rcc rId="17520" sId="4">
    <nc r="G54" t="inlineStr">
      <is>
        <t>Оказание услуг дополнительного профессионального образования в области охраны труда</t>
      </is>
    </nc>
  </rcc>
  <rcc rId="17521" sId="4" numFmtId="4">
    <nc r="H54">
      <v>5980</v>
    </nc>
  </rcc>
  <rcc rId="17522" sId="4">
    <nc r="J54" t="inlineStr">
      <is>
        <t>АНО "ЦДПОиС по ДФО"</t>
      </is>
    </nc>
  </rcc>
  <rcv guid="{8049C881-6B3E-4A95-B7B3-820565C4CD65}" action="delete"/>
  <rdn rId="0" localSheetId="4" customView="1" name="Z_8049C881_6B3E_4A95_B7B3_820565C4CD65_.wvu.FilterData" hidden="1" oldHidden="1">
    <formula>'2016 год'!$A$3:$T$53</formula>
    <oldFormula>'2016 год'!$A$3:$T$52</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27" sId="3">
    <oc r="K49">
      <f>40490.71+33979.54+24139.33+14011.36</f>
    </oc>
    <nc r="K49">
      <f>40490.71+33979.54+24139.33+14011.36+1008.73</f>
    </nc>
  </rcc>
  <rcc rId="17528" sId="3" numFmtId="19">
    <oc r="L49">
      <v>42500</v>
    </oc>
    <nc r="L49">
      <v>42529</v>
    </nc>
  </rcc>
  <rcc rId="17529" sId="3">
    <oc r="Q49" t="inlineStr">
      <is>
        <t>377724         717380        210841       391603</t>
      </is>
    </oc>
    <nc r="Q49" t="inlineStr">
      <is>
        <t>377724         717380        210841       391603          722176</t>
      </is>
    </nc>
  </rcc>
  <rcc rId="17530" sId="3">
    <oc r="R49" t="inlineStr">
      <is>
        <t>10.02.2016    16.03.2016    21.04.2016 10.05.2016</t>
      </is>
    </oc>
    <nc r="R49" t="inlineStr">
      <is>
        <t>10.02.2016    16.03.2016    21.04.2016 10.05.2016     08.06.2016</t>
      </is>
    </nc>
  </rcc>
  <rcc rId="17531" sId="3">
    <oc r="S49" t="inlineStr">
      <is>
        <t>Акт 3/1/1/020261    Акт3/1/1/046334  Акт3/1/1/074736   Акт3/1/1/431185</t>
      </is>
    </oc>
    <nc r="S49" t="inlineStr">
      <is>
        <t>Акт 3/1/1/020261    Акт3/1/1/046334  Акт3/1/1/074736   Акт3/1/1/431185   Акт3/1/1/453837</t>
      </is>
    </nc>
  </rcc>
  <rcc rId="17532" sId="3">
    <oc r="T49" t="inlineStr">
      <is>
        <t>31.01.2016    29.02.2016   31.03.2016  30.04.2016</t>
      </is>
    </oc>
    <nc r="T49" t="inlineStr">
      <is>
        <t>31.01.2016    29.02.2016   31.03.2016  30.04.2016     31.05.2016</t>
      </is>
    </nc>
  </rcc>
  <rcv guid="{CC860A81-C9B4-4A07-AB20-B1AA2CC2D120}" action="delete"/>
  <rdn rId="0" localSheetId="4" customView="1" name="Z_CC860A81_C9B4_4A07_AB20_B1AA2CC2D120_.wvu.FilterData" hidden="1" oldHidden="1">
    <formula>'2016 год'!$A$3:$T$54</formula>
    <oldFormula>'2016 год'!$A$3:$T$53</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P64:R64" start="0" length="2147483647">
    <dxf>
      <font>
        <color auto="1"/>
      </font>
    </dxf>
  </rfmt>
</revisions>
</file>

<file path=xl/revisions/revisionLog2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37" sId="4">
    <oc r="K7">
      <f>18553.32</f>
    </oc>
    <nc r="K7">
      <f>18553.32+26537</f>
    </nc>
  </rcc>
  <rcc rId="17538" sId="4" numFmtId="19">
    <oc r="L7">
      <v>42438</v>
    </oc>
    <nc r="L7">
      <v>42530</v>
    </nc>
  </rcc>
  <rcc rId="17539" sId="4">
    <oc r="Q7">
      <v>644665</v>
    </oc>
    <nc r="Q7" t="inlineStr">
      <is>
        <t>644665                738935</t>
      </is>
    </nc>
  </rcc>
  <rcc rId="17540" sId="4" numFmtId="19">
    <oc r="R7">
      <v>42438</v>
    </oc>
    <nc r="R7" t="inlineStr">
      <is>
        <t>09.03.2016   09.06.2016</t>
      </is>
    </nc>
  </rcc>
  <rcc rId="17541" sId="4">
    <oc r="S7" t="inlineStr">
      <is>
        <t>Т-н 119</t>
      </is>
    </oc>
    <nc r="S7" t="inlineStr">
      <is>
        <t>Т-н 119              Т-н 408</t>
      </is>
    </nc>
  </rcc>
  <rcc rId="17542" sId="4" numFmtId="19">
    <oc r="T7">
      <v>42426</v>
    </oc>
    <nc r="T7" t="inlineStr">
      <is>
        <t>26.02.2016  02.06.2016</t>
      </is>
    </nc>
  </rcc>
</revisions>
</file>

<file path=xl/revisions/revisionLog2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43" sId="4">
    <nc r="K52">
      <f>4200</f>
    </nc>
  </rcc>
  <rcc rId="17544" sId="4" numFmtId="19">
    <nc r="L52">
      <v>42530</v>
    </nc>
  </rcc>
  <rcc rId="17545" sId="4">
    <nc r="M52">
      <v>738937</v>
    </nc>
  </rcc>
  <rcc rId="17546" sId="4" odxf="1" dxf="1" numFmtId="19">
    <nc r="N52">
      <v>42530</v>
    </nc>
    <odxf>
      <numFmt numFmtId="0" formatCode="General"/>
    </odxf>
    <ndxf>
      <numFmt numFmtId="19" formatCode="dd/mm/yyyy"/>
    </ndxf>
  </rcc>
  <rcv guid="{CC860A81-C9B4-4A07-AB20-B1AA2CC2D120}" action="delete"/>
  <rdn rId="0" localSheetId="4" customView="1" name="Z_CC860A81_C9B4_4A07_AB20_B1AA2CC2D120_.wvu.FilterData" hidden="1" oldHidden="1">
    <formula>'2016 год'!$A$3:$T$54</formula>
    <oldFormula>'2016 год'!$A$3:$T$54</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51" sId="3">
    <oc r="K140">
      <f>3708+3708+3708+2280</f>
    </oc>
    <nc r="K140">
      <f>3708+3708+3708+2280+3888</f>
    </nc>
  </rcc>
  <rcc rId="17552" sId="3" numFmtId="19">
    <oc r="L140">
      <v>42501</v>
    </oc>
    <nc r="L140">
      <v>42531</v>
    </nc>
  </rcc>
  <rcc rId="17553" sId="3">
    <oc r="Q56" t="inlineStr">
      <is>
        <t>376286                727909               11686             324051              594895             44344                        348948                   588810    897069   323632    600171   873101</t>
      </is>
    </oc>
    <nc r="Q56" t="inlineStr">
      <is>
        <t>376286                727909               11686             324051              594895             44344                        348948                   588810       897069      323632      600171      873101</t>
      </is>
    </nc>
  </rcc>
  <rcc rId="17554" sId="3">
    <oc r="S56" t="inlineStr">
      <is>
        <t xml:space="preserve"> Акт 00000104                 Акт 00000284             Акт 00000373             Акт 00000480            Акт 00000695             Акт 00000810                      Акт 00001049          Акт 00001218   Акт 00001281  Акт 0000038    Акт 00001608    Акт 00001728</t>
      </is>
    </oc>
    <nc r="S56" t="inlineStr">
      <is>
        <t xml:space="preserve"> Акт 00000104                 Акт 00000284             Акт 00000373             Акт 00000480            Акт 00000695             Акт 00000810                      Акт 00001049          Акт 00001218            Акт 00001281        Акт 0000038           Акт 00001608           Акт 00001728</t>
      </is>
    </nc>
  </rcc>
  <rcc rId="17555" sId="3">
    <oc r="Q140" t="inlineStr">
      <is>
        <t>309556          779824         177874            402596</t>
      </is>
    </oc>
    <nc r="Q140" t="inlineStr">
      <is>
        <t>309556          779824         177874            402596          753133</t>
      </is>
    </nc>
  </rcc>
  <rcc rId="17556" sId="3">
    <oc r="R140" t="inlineStr">
      <is>
        <t>03.02.2016      22.03.2016   19.04.2016  11.05.2016</t>
      </is>
    </oc>
    <nc r="R140" t="inlineStr">
      <is>
        <t>03.02.2016      22.03.2016   19.04.2016  11.05.2016          10.06.2016</t>
      </is>
    </nc>
  </rcc>
  <rcc rId="17557" sId="3">
    <oc r="S140" t="inlineStr">
      <is>
        <t>Акт 00000013            Акт 00000158      Акт 00000319          Акт 00000514</t>
      </is>
    </oc>
    <nc r="S140" t="inlineStr">
      <is>
        <t>Акт 00000013            Акт 00000158      Акт 00000319          Акт 00000514           Акт 00000647</t>
      </is>
    </nc>
  </rcc>
  <rcc rId="17558" sId="3">
    <oc r="T140" t="inlineStr">
      <is>
        <t>31.01.2016       29.02.2016 31.03.2016 30.04.2016</t>
      </is>
    </oc>
    <nc r="T140" t="inlineStr">
      <is>
        <t>31.01.2016       29.02.2016 31.03.2016 30.04.2016  31.05.2016</t>
      </is>
    </nc>
  </rcc>
</revisions>
</file>

<file path=xl/revisions/revisionLog2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59" sId="3">
    <oc r="K35">
      <f>32615.93+37674.1+22336.5+33204.84</f>
    </oc>
    <nc r="K35">
      <f>32615.93+37674.1+22336.5+33204.84+29663.45</f>
    </nc>
  </rcc>
  <rcc rId="17560" sId="3" numFmtId="19">
    <oc r="L35">
      <v>42501</v>
    </oc>
    <nc r="L35">
      <v>42531</v>
    </nc>
  </rcc>
  <rcc rId="17561" sId="3">
    <oc r="Q35" t="inlineStr">
      <is>
        <t>390550             778940        177871       402593</t>
      </is>
    </oc>
    <nc r="Q35" t="inlineStr">
      <is>
        <t>390550             778940        177871       402593        753138</t>
      </is>
    </nc>
  </rcc>
  <rcc rId="17562" sId="3">
    <oc r="R35" t="inlineStr">
      <is>
        <t>11.02.2016        22.03.2016 19.04.2016   11.05.2016</t>
      </is>
    </oc>
    <nc r="R35" t="inlineStr">
      <is>
        <t>11.02.2016        22.03.2016 19.04.2016   11.05.2016  10.06.2016</t>
      </is>
    </nc>
  </rcc>
  <rcc rId="17563" sId="3">
    <oc r="S35" t="inlineStr">
      <is>
        <t>Т-н 1-5725-Т           Т-н 2-27596/701   Т-н3-8519/701      Т-н4-9699/701</t>
      </is>
    </oc>
    <nc r="S35" t="inlineStr">
      <is>
        <t>Т-н 1-5725-Т           Т-н 2-27596/701   Т-н3-8519/701      Т-н4-9699/701         Т-н5-7330/701</t>
      </is>
    </nc>
  </rcc>
  <rcc rId="17564" sId="3">
    <oc r="T35" t="inlineStr">
      <is>
        <t>31.01.2016           29.02.2016   31.03.2016   30.04.2016</t>
      </is>
    </oc>
    <nc r="T35" t="inlineStr">
      <is>
        <t>31.01.2016           29.02.2016   31.03.2016   30.04.2016    31.05.2016</t>
      </is>
    </nc>
  </rcc>
</revisions>
</file>

<file path=xl/revisions/revisionLog2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65" sId="4">
    <oc r="K10">
      <f>17877</f>
    </oc>
    <nc r="K10">
      <f>17877+131.78</f>
    </nc>
  </rcc>
  <rcc rId="17566" sId="4" numFmtId="19">
    <oc r="L10">
      <v>42507</v>
    </oc>
    <nc r="L10">
      <v>42531</v>
    </nc>
  </rcc>
  <rcc rId="17567" sId="4">
    <oc r="Q10">
      <v>466912</v>
    </oc>
    <nc r="Q10" t="inlineStr">
      <is>
        <t>466912    753948</t>
      </is>
    </nc>
  </rcc>
  <rcc rId="17568" sId="4" numFmtId="19">
    <oc r="R10">
      <v>42507</v>
    </oc>
    <nc r="R10" t="inlineStr">
      <is>
        <t>17.05.2016   10.06.2016</t>
      </is>
    </nc>
  </rcc>
  <rcc rId="17569" sId="4">
    <oc r="S10" t="inlineStr">
      <is>
        <t>АктУ14546-16</t>
      </is>
    </oc>
    <nc r="S10" t="inlineStr">
      <is>
        <t>АктУ14546-16    АктМТТ-00879-16</t>
      </is>
    </nc>
  </rcc>
  <rcc rId="17570" sId="4" numFmtId="19">
    <oc r="T10">
      <v>42490</v>
    </oc>
    <nc r="T10" t="inlineStr">
      <is>
        <t>30.04.2016   31.05.2016</t>
      </is>
    </nc>
  </rcc>
</revisions>
</file>

<file path=xl/revisions/revisionLog2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71" sId="4">
    <oc r="K10">
      <f>17877+131.78</f>
    </oc>
    <nc r="K10">
      <f>17877+17877</f>
    </nc>
  </rcc>
  <rcc rId="17572" sId="4">
    <oc r="Q10" t="inlineStr">
      <is>
        <t>466912    753948</t>
      </is>
    </oc>
    <nc r="Q10" t="inlineStr">
      <is>
        <t>466912    753946</t>
      </is>
    </nc>
  </rcc>
  <rcc rId="17573" sId="4">
    <oc r="S10" t="inlineStr">
      <is>
        <t>АктУ14546-16    АктМТТ-00879-16</t>
      </is>
    </oc>
    <nc r="S10" t="inlineStr">
      <is>
        <t>АктУ14546-16    АктУ18916-16</t>
      </is>
    </nc>
  </rcc>
</revisions>
</file>

<file path=xl/revisions/revisionLog2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74" sId="3">
    <oc r="K152">
      <f>507.69+829.88+195.57+460.53</f>
    </oc>
    <nc r="K152">
      <f>507.69+829.88+195.57+460.53+131.78</f>
    </nc>
  </rcc>
  <rcc rId="17575" sId="3" numFmtId="19">
    <oc r="L152">
      <v>42506</v>
    </oc>
    <nc r="L152">
      <v>42531</v>
    </nc>
  </rcc>
  <rcc rId="17576" sId="3">
    <oc r="Q152" t="inlineStr">
      <is>
        <t>452301                       686415      150014           450425</t>
      </is>
    </oc>
    <nc r="Q152" t="inlineStr">
      <is>
        <t>452301                       686415      150014           450425           753948</t>
      </is>
    </nc>
  </rcc>
  <rcc rId="17577" sId="3">
    <oc r="R152" t="inlineStr">
      <is>
        <t>17.02.2016   14.03.2016  15.04.216            16.05.2016</t>
      </is>
    </oc>
    <nc r="R152" t="inlineStr">
      <is>
        <t>17.02.2016   14.03.2016  15.04.216            16.05.2016 10.06.2016</t>
      </is>
    </nc>
  </rcc>
  <rcc rId="17578" sId="3">
    <oc r="S152" t="inlineStr">
      <is>
        <t xml:space="preserve">Акт МТТ-00118-16  Акт МТТ-00317-16  Акт МТТ-00509-16    Акт МТТ-00693-16 </t>
      </is>
    </oc>
    <nc r="S152" t="inlineStr">
      <is>
        <t xml:space="preserve">Акт МТТ-00118-16  Акт МТТ-00317-16  Акт МТТ-00509-16    Акт МТТ-00693-16  Акт МТТ-00879-16 </t>
      </is>
    </nc>
  </rcc>
  <rcc rId="17579" sId="3">
    <oc r="T152" t="inlineStr">
      <is>
        <t>31.01.2016   29.02.2016 31.03.2016    30.04.2016</t>
      </is>
    </oc>
    <nc r="T152" t="inlineStr">
      <is>
        <t>31.01.2016   29.02.2016 31.03.2016    30.04.2016 31.05.2016</t>
      </is>
    </nc>
  </rcc>
</revisions>
</file>

<file path=xl/revisions/revisionLog2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80" sId="3" numFmtId="19">
    <oc r="L46">
      <v>42506</v>
    </oc>
    <nc r="L46">
      <v>42531</v>
    </nc>
  </rcc>
  <rcc rId="17581" sId="3">
    <oc r="K46">
      <f>28887.61+34576.43+29426.61+32407.89</f>
    </oc>
    <nc r="K46">
      <f>28887.61+34576.43+29426.61+32407.89+28184.96+76.11</f>
    </nc>
  </rcc>
  <rcc rId="17582" sId="3">
    <oc r="Q46" t="inlineStr">
      <is>
        <t>558873      686417      150015            450426</t>
      </is>
    </oc>
    <nc r="Q46" t="inlineStr">
      <is>
        <t>558873      686417      150015            450426           753942      753951</t>
      </is>
    </nc>
  </rcc>
  <rcc rId="17583" sId="3">
    <oc r="R46" t="inlineStr">
      <is>
        <t>29.02.2016   14.03.2016   15.04.2016     16.05.2016</t>
      </is>
    </oc>
    <nc r="R46" t="inlineStr">
      <is>
        <t>29.02.2016   14.03.2016   15.04.2016     16.05.2016  10.06.2016   10.06.2016</t>
      </is>
    </nc>
  </rcc>
  <rcc rId="17584" sId="3">
    <oc r="S46" t="inlineStr">
      <is>
        <t>Акт У03797-16      Акт У07040-16    Акт У11266-16    Акт У14626-16</t>
      </is>
    </oc>
    <nc r="S46" t="inlineStr">
      <is>
        <t>Акт У03797-16      Акт У07040-16    Акт У11266-16    Акт У14626-16    АктУ18405-16   АктУ14626-16</t>
      </is>
    </nc>
  </rcc>
  <rcc rId="17585" sId="3">
    <oc r="T46" t="inlineStr">
      <is>
        <t xml:space="preserve">31.01.2016 29.02.2016  31.03.2016    30.04.2016 </t>
      </is>
    </oc>
    <nc r="T46" t="inlineStr">
      <is>
        <t>31.01.2016 29.02.2016  31.03.2016    30.04.2016   31.05.2016  30.04.2016</t>
      </is>
    </nc>
  </rcc>
</revisions>
</file>

<file path=xl/revisions/revisionLog2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86" sId="4">
    <oc r="K8">
      <f>10529.67</f>
    </oc>
    <nc r="K8">
      <f>10529.67+10529.67</f>
    </nc>
  </rcc>
  <rcc rId="17587" sId="4" numFmtId="19">
    <oc r="L8">
      <v>42513</v>
    </oc>
    <nc r="L8">
      <v>42531</v>
    </nc>
  </rcc>
  <rcc rId="17588" sId="4">
    <oc r="Q8">
      <v>531491</v>
    </oc>
    <nc r="Q8" t="inlineStr">
      <is>
        <t>531491    753953</t>
      </is>
    </nc>
  </rcc>
  <rcc rId="17589" sId="4" numFmtId="19">
    <oc r="R8">
      <v>42513</v>
    </oc>
    <nc r="R8" t="inlineStr">
      <is>
        <t>23.05.2016   10.06.2016</t>
      </is>
    </nc>
  </rcc>
  <rcc rId="17590" sId="4">
    <oc r="S8" t="inlineStr">
      <is>
        <t>Акт б/н</t>
      </is>
    </oc>
    <nc r="S8" t="inlineStr">
      <is>
        <t>Акт б/н              Акт б/н</t>
      </is>
    </nc>
  </rcc>
  <rcc rId="17591" sId="4" numFmtId="19">
    <oc r="T8">
      <v>42490</v>
    </oc>
    <nc r="T8" t="inlineStr">
      <is>
        <t>30.04.2016   31.05.2016</t>
      </is>
    </nc>
  </rcc>
</revisions>
</file>

<file path=xl/revisions/revisionLog2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92" sId="3">
    <oc r="K143">
      <f>54600+9300+9000</f>
    </oc>
    <nc r="K143">
      <f>54600+9300+9000+9300</f>
    </nc>
  </rcc>
  <rcc rId="17593" sId="3" numFmtId="19">
    <oc r="L143">
      <v>42501</v>
    </oc>
    <nc r="L143">
      <v>42531</v>
    </nc>
  </rcc>
  <rcc rId="17594" sId="3">
    <oc r="Q143" t="inlineStr">
      <is>
        <t>361199        778395      177869       402594</t>
      </is>
    </oc>
    <nc r="Q143" t="inlineStr">
      <is>
        <t>361199        778395      177869       402594           753956</t>
      </is>
    </nc>
  </rcc>
  <rcc rId="17595" sId="3">
    <oc r="R143" t="inlineStr">
      <is>
        <t>09.02.2016   22.03.2016   19.04.2016  11.05.2016</t>
      </is>
    </oc>
    <nc r="R143" t="inlineStr">
      <is>
        <t>09.02.2016   22.03.2016   19.04.2016  11.05.2016   10.06.2016</t>
      </is>
    </nc>
  </rcc>
  <rcc rId="17596" sId="3">
    <oc r="S143" t="inlineStr">
      <is>
        <t xml:space="preserve">Акт 2                     Акт 4                    Акт 6                    Акт10        </t>
      </is>
    </oc>
    <nc r="S143" t="inlineStr">
      <is>
        <t>Акт 2                     Акт 4                    Акт 6                    Акт10                   Акт 14</t>
      </is>
    </nc>
  </rcc>
  <rcc rId="17597" sId="3">
    <oc r="T143" t="inlineStr">
      <is>
        <t>31.01.2016         29.02.2016   31.03.2016   30.04.2016</t>
      </is>
    </oc>
    <nc r="T143" t="inlineStr">
      <is>
        <t>31.01.2016         29.02.2016   31.03.2016   30.04.2016    31.05.2016</t>
      </is>
    </nc>
  </rcc>
  <rfmt sheetId="3" sqref="K143">
    <dxf>
      <fill>
        <patternFill>
          <bgColor rgb="FFFF0000"/>
        </patternFill>
      </fill>
    </dxf>
  </rfmt>
  <rfmt sheetId="3" sqref="H143">
    <dxf>
      <fill>
        <patternFill>
          <bgColor rgb="FFFF0000"/>
        </patternFill>
      </fill>
    </dxf>
  </rfmt>
  <rcc rId="17598" sId="4">
    <oc r="K29">
      <f>2250+4650+4050</f>
    </oc>
    <nc r="K29">
      <f>2250+4650+4050+4650</f>
    </nc>
  </rcc>
  <rcc rId="17599" sId="4" numFmtId="19">
    <oc r="L29">
      <v>42501</v>
    </oc>
    <nc r="L29">
      <v>42531</v>
    </nc>
  </rcc>
  <rcc rId="17600" sId="4">
    <oc r="Q29" t="inlineStr">
      <is>
        <t>778937    177157   402595</t>
      </is>
    </oc>
    <nc r="Q29" t="inlineStr">
      <is>
        <t>778937    177157   402595        754434</t>
      </is>
    </nc>
  </rcc>
  <rcc rId="17601" sId="4">
    <oc r="R29" t="inlineStr">
      <is>
        <t>22.03.2016 19.04.2016 11.05.2016</t>
      </is>
    </oc>
    <nc r="R29" t="inlineStr">
      <is>
        <t>22.03.2016 19.04.2016 11.05.2016   10.06.2016</t>
      </is>
    </nc>
  </rcc>
  <rcc rId="17602" sId="4">
    <oc r="S29" t="inlineStr">
      <is>
        <t>Акт  4               Акт 7                     Акт 11</t>
      </is>
    </oc>
    <nc r="S29" t="inlineStr">
      <is>
        <t>Акт  4               Акт 7                     Акт 11          Акт13</t>
      </is>
    </nc>
  </rcc>
  <rcc rId="17603" sId="4">
    <oc r="T29" t="inlineStr">
      <is>
        <t>29.02.2016  31.03.2016  30.04.2016</t>
      </is>
    </oc>
    <nc r="T29" t="inlineStr">
      <is>
        <t>29.02.2016  31.03.2016  30.04.2016    31.05.2016</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137" sId="3" ref="A39:XFD39" action="insertRow"/>
  <rcc rId="15138" sId="3">
    <nc r="B39" t="inlineStr">
      <is>
        <t>2315025Е</t>
      </is>
    </nc>
  </rcc>
  <rcc rId="15139" sId="3" numFmtId="19">
    <nc r="A39">
      <v>42360</v>
    </nc>
  </rcc>
  <rcc rId="15140" sId="3" numFmtId="4">
    <nc r="H39">
      <v>360000</v>
    </nc>
  </rcc>
  <rcc rId="15141" sId="3" numFmtId="19">
    <nc r="C39">
      <v>42765</v>
    </nc>
  </rcc>
  <rcc rId="15142" sId="3">
    <nc r="G39" t="inlineStr">
      <is>
        <t>Оказание услуг по передаче электрической энергии</t>
      </is>
    </nc>
  </rcc>
  <rcc rId="15143" sId="3">
    <nc r="I39" t="inlineStr">
      <is>
        <t>ПАО "ДЭК-Хабаровскэнергосбыт"</t>
      </is>
    </nc>
  </rcc>
</revisions>
</file>

<file path=xl/revisions/revisionLog2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04" sId="3">
    <oc r="K134">
      <f>3280+3760+3360+4080</f>
    </oc>
    <nc r="K134">
      <f>3280+3760+3360+4080+3360</f>
    </nc>
  </rcc>
  <rcc rId="17605" sId="3" numFmtId="19">
    <oc r="L134">
      <v>42501</v>
    </oc>
    <nc r="L134">
      <v>42531</v>
    </nc>
  </rcc>
  <rcc rId="17606" sId="3">
    <oc r="Q134" t="inlineStr">
      <is>
        <t>481290         778393       177868           402597</t>
      </is>
    </oc>
    <nc r="Q134" t="inlineStr">
      <is>
        <t>481290         778393       177868           402597      753958</t>
      </is>
    </nc>
  </rcc>
  <rcc rId="17607" sId="3">
    <oc r="R134" t="inlineStr">
      <is>
        <t>19.02.2016    22.03.2016  19.04.2016    11.05.2016</t>
      </is>
    </oc>
    <nc r="R134" t="inlineStr">
      <is>
        <t>19.02.2016    22.03.2016  19.04.2016    11.05.2016   10.06.2016</t>
      </is>
    </nc>
  </rcc>
  <rcc rId="17608" sId="3">
    <oc r="S134" t="inlineStr">
      <is>
        <t>Акт  32                  Акт  84                 Акт 155                Акт 230</t>
      </is>
    </oc>
    <nc r="S134" t="inlineStr">
      <is>
        <t>Акт  32                  Акт  84                 Акт 155                Акт 230                Акт 281</t>
      </is>
    </nc>
  </rcc>
  <rcc rId="17609" sId="3">
    <oc r="T134" t="inlineStr">
      <is>
        <t>31.01.2016      29.02.2016 31.03.2016   30.04.2016</t>
      </is>
    </oc>
    <nc r="T134" t="inlineStr">
      <is>
        <t>31.01.2016      29.02.2016 31.03.2016   30.04.2016   31.05.2016</t>
      </is>
    </nc>
  </rcc>
  <rcc rId="17610" sId="4">
    <nc r="K54">
      <f>1794</f>
    </nc>
  </rcc>
  <rcc rId="17611" sId="4" numFmtId="19">
    <nc r="L54">
      <v>42531</v>
    </nc>
  </rcc>
  <rcc rId="17612" sId="4">
    <nc r="M54">
      <v>754433</v>
    </nc>
  </rcc>
  <rcc rId="17613" sId="4" odxf="1" dxf="1" numFmtId="19">
    <nc r="N54">
      <v>42531</v>
    </nc>
    <odxf>
      <numFmt numFmtId="0" formatCode="General"/>
    </odxf>
    <ndxf>
      <numFmt numFmtId="19" formatCode="dd/mm/yyyy"/>
    </ndxf>
  </rcc>
</revisions>
</file>

<file path=xl/revisions/revisionLog2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14" sId="4">
    <nc r="B55" t="inlineStr">
      <is>
        <t>035/2016</t>
      </is>
    </nc>
  </rcc>
  <rcc rId="17615" sId="4" numFmtId="19">
    <nc r="A55">
      <v>42528</v>
    </nc>
  </rcc>
  <rcc rId="17616" sId="4">
    <nc r="G55" t="inlineStr">
      <is>
        <t>Оказание медицинский услуг</t>
      </is>
    </nc>
  </rcc>
  <rcc rId="17617" sId="4" numFmtId="4">
    <nc r="H55">
      <v>2623</v>
    </nc>
  </rcc>
  <rcc rId="17618" sId="4">
    <nc r="J55" t="inlineStr">
      <is>
        <t>ООО "НУЗ "Медицинский центр"</t>
      </is>
    </nc>
  </rcc>
  <rcv guid="{8049C881-6B3E-4A95-B7B3-820565C4CD65}" action="delete"/>
  <rdn rId="0" localSheetId="4" customView="1" name="Z_8049C881_6B3E_4A95_B7B3_820565C4CD65_.wvu.FilterData" hidden="1" oldHidden="1">
    <formula>'2016 год'!$A$3:$T$54</formula>
    <oldFormula>'2016 год'!$A$3:$T$53</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23" sId="4" numFmtId="4">
    <nc r="K55">
      <v>2623</v>
    </nc>
  </rcc>
  <rcc rId="17624" sId="4" numFmtId="19">
    <nc r="L55">
      <v>42536</v>
    </nc>
  </rcc>
  <rcc rId="17625" sId="4">
    <nc r="Q55">
      <v>779918</v>
    </nc>
  </rcc>
  <rcc rId="17626" sId="4" numFmtId="19">
    <nc r="R55">
      <v>42536</v>
    </nc>
  </rcc>
  <rcc rId="17627" sId="4">
    <nc r="S55" t="inlineStr">
      <is>
        <t>Акт 345</t>
      </is>
    </nc>
  </rcc>
  <rcc rId="17628" sId="4" numFmtId="19">
    <nc r="T55">
      <v>42528</v>
    </nc>
  </rcc>
  <rcc rId="17629" sId="4">
    <nc r="F55" t="inlineStr">
      <is>
        <t>Исполнен 15.06.2016</t>
      </is>
    </nc>
  </rcc>
  <rcc rId="17630" sId="4" numFmtId="19">
    <nc r="D55">
      <v>42536</v>
    </nc>
  </rcc>
  <rcv guid="{CC860A81-C9B4-4A07-AB20-B1AA2CC2D120}" action="delete"/>
  <rdn rId="0" localSheetId="4" customView="1" name="Z_CC860A81_C9B4_4A07_AB20_B1AA2CC2D120_.wvu.FilterData" hidden="1" oldHidden="1">
    <formula>'2016 год'!$A$3:$T$55</formula>
    <oldFormula>'2016 год'!$A$3:$T$54</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635" sId="4" ref="A19:XFD19" action="insertRow"/>
  <rcc rId="17636" sId="4">
    <nc r="B19" t="inlineStr">
      <is>
        <t>2316016 ЭА</t>
      </is>
    </nc>
  </rcc>
  <rcc rId="17637" sId="4" numFmtId="19">
    <nc r="A19">
      <v>42538</v>
    </nc>
  </rcc>
  <rcc rId="17638" sId="4" numFmtId="19">
    <nc r="C19">
      <v>42795</v>
    </nc>
  </rcc>
  <rcc rId="17639" sId="4">
    <nc r="G19" t="inlineStr">
      <is>
        <t>Оказание услуг по техническому сопровождению программного обеспечения "1С"</t>
      </is>
    </nc>
  </rcc>
  <rcc rId="17640" sId="4" numFmtId="4">
    <nc r="H19">
      <v>98759.72</v>
    </nc>
  </rcc>
  <rcc rId="17641" sId="4">
    <nc r="J19" t="inlineStr">
      <is>
        <t>ООО "ПРОФИТ ДВ"</t>
      </is>
    </nc>
  </rcc>
  <rcv guid="{8049C881-6B3E-4A95-B7B3-820565C4CD65}" action="delete"/>
  <rdn rId="0" localSheetId="4" customView="1" name="Z_8049C881_6B3E_4A95_B7B3_820565C4CD65_.wvu.FilterData" hidden="1" oldHidden="1">
    <formula>'2016 год'!$A$3:$T$56</formula>
    <oldFormula>'2016 год'!$A$3:$T$55</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46" sId="3" numFmtId="4">
    <nc r="I135">
      <v>6160</v>
    </nc>
  </rcc>
</revisions>
</file>

<file path=xl/revisions/revisionLog2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47" sId="4" numFmtId="19">
    <nc r="L51">
      <v>42537</v>
    </nc>
  </rcc>
  <rfmt sheetId="4" sqref="P51" start="0" length="0">
    <dxf>
      <numFmt numFmtId="19" formatCode="dd/mm/yyyy"/>
    </dxf>
  </rfmt>
  <rm rId="17648" sheetId="4" source="O51" destination="Q51" sourceSheetId="4">
    <rfmt sheetId="4" s="1" sqref="Q5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m>
  <rm rId="17649" sheetId="4" source="P51" destination="R51" sourceSheetId="4">
    <rfmt sheetId="4" s="1" sqref="R5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m>
  <rcc rId="17650" sId="4">
    <nc r="K51">
      <f>10440+1560+2640+612</f>
    </nc>
  </rcc>
  <rcc rId="17651" sId="4">
    <nc r="Q51" t="inlineStr">
      <is>
        <t>796164   796166    796168    796162</t>
      </is>
    </nc>
  </rcc>
  <rcc rId="17652" sId="4">
    <nc r="R51" t="inlineStr">
      <is>
        <t>16.06.2016   16.06.2016  16.06.2016   16.06.2016</t>
      </is>
    </nc>
  </rcc>
  <rcc rId="17653" sId="4">
    <nc r="S51" t="inlineStr">
      <is>
        <t>Акт б/н             Акт б/н             Акт б/н              Акт б/н</t>
      </is>
    </nc>
  </rcc>
  <rcc rId="17654" sId="4">
    <nc r="T51" t="inlineStr">
      <is>
        <t>02.06.2016          02.06.2016    02.06.2016    02.06.2016</t>
      </is>
    </nc>
  </rcc>
  <rfmt sheetId="4" sqref="H51">
    <dxf>
      <fill>
        <patternFill patternType="solid">
          <bgColor rgb="FFFF0000"/>
        </patternFill>
      </fill>
    </dxf>
  </rfmt>
  <rfmt sheetId="4" sqref="K51">
    <dxf>
      <fill>
        <patternFill patternType="solid">
          <bgColor rgb="FFFF0000"/>
        </patternFill>
      </fill>
    </dxf>
  </rfmt>
  <rcc rId="17655" sId="4" numFmtId="19">
    <nc r="L52">
      <v>42537</v>
    </nc>
  </rcc>
  <rcc rId="17656" sId="4">
    <nc r="S52" t="inlineStr">
      <is>
        <t>Акт б/н             Акт б/н             Акт б/н              Акт б/н</t>
      </is>
    </nc>
  </rcc>
  <rcc rId="17657" sId="4">
    <nc r="K52">
      <f>4002+598+1012+234.6</f>
    </nc>
  </rcc>
  <rcc rId="17658" sId="4">
    <nc r="Q52" t="inlineStr">
      <is>
        <t>796919  796920   796921   796922</t>
      </is>
    </nc>
  </rcc>
  <rcc rId="17659" sId="4">
    <nc r="R52" t="inlineStr">
      <is>
        <t>16.06.2016  16.06.2016   16.06.2016    16.06.2016</t>
      </is>
    </nc>
  </rcc>
  <rcc rId="17660" sId="4">
    <nc r="T52" t="inlineStr">
      <is>
        <t>02.06.2016   02.06.2016  02.06.2016   02.06.2016</t>
      </is>
    </nc>
  </rcc>
  <rfmt sheetId="4" sqref="H52">
    <dxf>
      <fill>
        <patternFill patternType="solid">
          <bgColor rgb="FFFF0000"/>
        </patternFill>
      </fill>
    </dxf>
  </rfmt>
  <rfmt sheetId="4" sqref="K52">
    <dxf>
      <fill>
        <patternFill patternType="solid">
          <bgColor rgb="FFFF0000"/>
        </patternFill>
      </fill>
    </dxf>
  </rfmt>
</revisions>
</file>

<file path=xl/revisions/revisionLog2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61" sId="4">
    <oc r="K47">
      <f>2218.4+4708.5</f>
    </oc>
    <nc r="K47">
      <f>2218.4+4708.5+1974.22</f>
    </nc>
  </rcc>
  <rcc rId="17662" sId="4" numFmtId="19">
    <oc r="L47">
      <v>42522</v>
    </oc>
    <nc r="L47">
      <v>42541</v>
    </nc>
  </rcc>
  <rcc rId="17663" sId="4">
    <oc r="Q47" t="inlineStr">
      <is>
        <t>450426       640385</t>
      </is>
    </oc>
    <nc r="Q47" t="inlineStr">
      <is>
        <t>450426       640385   822697</t>
      </is>
    </nc>
  </rcc>
  <rcc rId="17664" sId="4">
    <oc r="S47" t="inlineStr">
      <is>
        <t>Атк б/н              Акт № 4168</t>
      </is>
    </oc>
    <nc r="S47" t="inlineStr">
      <is>
        <t>Атк б/н              Акт 4168          Акт 4168</t>
      </is>
    </nc>
  </rcc>
  <rcc rId="17665" sId="4">
    <oc r="T47" t="inlineStr">
      <is>
        <t>18.04.2016  30.04.2016</t>
      </is>
    </oc>
    <nc r="T47" t="inlineStr">
      <is>
        <t>18.04.2016  30.04.2016 30.04.2016</t>
      </is>
    </nc>
  </rcc>
  <rcc rId="17666" sId="4">
    <oc r="R47" t="inlineStr">
      <is>
        <t>16.05.2016   01.06.2016</t>
      </is>
    </oc>
    <nc r="R47" t="inlineStr">
      <is>
        <t>16.05.2016   01.06.2016  20.06.2016</t>
      </is>
    </nc>
  </rcc>
  <rcv guid="{CC860A81-C9B4-4A07-AB20-B1AA2CC2D120}" action="delete"/>
  <rdn rId="0" localSheetId="4" customView="1" name="Z_CC860A81_C9B4_4A07_AB20_B1AA2CC2D120_.wvu.FilterData" hidden="1" oldHidden="1">
    <formula>'2016 год'!$A$3:$T$56</formula>
    <oldFormula>'2016 год'!$A$3:$T$56</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71" sId="4">
    <oc r="K47">
      <f>2218.4+4708.5+1974.22</f>
    </oc>
    <nc r="K47">
      <f>2218.4+4708.5+1974.22+1690</f>
    </nc>
  </rcc>
  <rcc rId="17672" sId="4" numFmtId="19">
    <oc r="L16">
      <v>42516</v>
    </oc>
    <nc r="L16">
      <v>42541</v>
    </nc>
  </rcc>
  <rcc rId="17673" sId="4">
    <oc r="K16">
      <f>1290</f>
    </oc>
    <nc r="K16">
      <f>1290+1690+270</f>
    </nc>
  </rcc>
  <rcc rId="17674" sId="4">
    <oc r="Q16">
      <v>575806</v>
    </oc>
    <nc r="Q16" t="inlineStr">
      <is>
        <t>575806       825339  825341</t>
      </is>
    </nc>
  </rcc>
  <rcc rId="17675" sId="4">
    <oc r="R16">
      <v>42516</v>
    </oc>
    <nc r="R16" t="inlineStr">
      <is>
        <t>26.05.2016  20.06.2016 20.06.2016</t>
      </is>
    </nc>
  </rcc>
  <rcc rId="17676" sId="4">
    <oc r="S16" t="inlineStr">
      <is>
        <t>Акт 2898</t>
      </is>
    </oc>
    <nc r="S16" t="inlineStr">
      <is>
        <t>Акт 2898            Акт 2931        Акт2974</t>
      </is>
    </nc>
  </rcc>
  <rcc rId="17677" sId="4">
    <oc r="T16">
      <v>42481</v>
    </oc>
    <nc r="T16" t="inlineStr">
      <is>
        <t>21.04.2016   13.05.2016    06.06.2016</t>
      </is>
    </nc>
  </rcc>
</revisions>
</file>

<file path=xl/revisions/revisionLog2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78" sId="4">
    <oc r="R47" t="inlineStr">
      <is>
        <t>16.05.2016   01.06.2016  20.06.2016</t>
      </is>
    </oc>
    <nc r="R47" t="inlineStr">
      <is>
        <t>16.05.2016   01.06.2016  20.06.2016        20.06.2016    20.06.2016</t>
      </is>
    </nc>
  </rcc>
  <rcc rId="17679" sId="4">
    <oc r="S47" t="inlineStr">
      <is>
        <t>Атк б/н              Акт 4168          Акт 4168</t>
      </is>
    </oc>
    <nc r="S47" t="inlineStr">
      <is>
        <t>Атк б/н              Акт 4168          Акт 4168            Акт 4168           Акт 4985</t>
      </is>
    </nc>
  </rcc>
  <rcc rId="17680" sId="4">
    <oc r="T47" t="inlineStr">
      <is>
        <t>18.04.2016  30.04.2016 30.04.2016</t>
      </is>
    </oc>
    <nc r="T47" t="inlineStr">
      <is>
        <t>18.04.2016  30.04.2016 30.04.2016   30.04.2016  31.05.2016</t>
      </is>
    </nc>
  </rcc>
  <rcc rId="17681" sId="4">
    <oc r="Q47" t="inlineStr">
      <is>
        <t>450426       640385   822697</t>
      </is>
    </oc>
    <nc r="Q47" t="inlineStr">
      <is>
        <t>450429     640385   822697    825343         825824</t>
      </is>
    </nc>
  </rcc>
  <rcc rId="17682" sId="4">
    <oc r="K47">
      <f>2218.4+4708.5+1974.22+1690</f>
    </oc>
    <nc r="K47">
      <f>2218.4+4708.5+1974.22+1202.89+7885.61</f>
    </nc>
  </rcc>
</revisions>
</file>

<file path=xl/revisions/revisionLog2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83" sId="4">
    <oc r="K34">
      <f>9220+1150</f>
    </oc>
    <nc r="K34">
      <f>9220+1150+9220</f>
    </nc>
  </rcc>
  <rcc rId="17684" sId="4" numFmtId="19">
    <oc r="L34">
      <v>42467</v>
    </oc>
    <nc r="L34">
      <v>42541</v>
    </nc>
  </rcc>
  <rcc rId="17685" sId="4">
    <oc r="Q34" t="inlineStr">
      <is>
        <t>69029    69030</t>
      </is>
    </oc>
    <nc r="Q34" t="inlineStr">
      <is>
        <t>69029    69030    824750</t>
      </is>
    </nc>
  </rcc>
  <rcc rId="17686" sId="4">
    <oc r="R34" t="inlineStr">
      <is>
        <t>07.04.2016 07.04.2016</t>
      </is>
    </oc>
    <nc r="R34" t="inlineStr">
      <is>
        <t>07.04.2016 07.04.2016   20.05.2016</t>
      </is>
    </nc>
  </rcc>
  <rcc rId="17687" sId="4">
    <oc r="S34" t="inlineStr">
      <is>
        <t>Акт 569              Т-н 568</t>
      </is>
    </oc>
    <nc r="S34" t="inlineStr">
      <is>
        <t>Акт 569              Т-н 568            Акт 926</t>
      </is>
    </nc>
  </rcc>
  <rcc rId="17688" sId="4">
    <oc r="T34" t="inlineStr">
      <is>
        <t>01.04.2016 01.04.2016</t>
      </is>
    </oc>
    <nc r="T34" t="inlineStr">
      <is>
        <t>01.04.2016 01.04.2016    31.05.2016</t>
      </is>
    </nc>
  </rcc>
  <rcv guid="{CC860A81-C9B4-4A07-AB20-B1AA2CC2D120}" action="delete"/>
  <rdn rId="0" localSheetId="4" customView="1" name="Z_CC860A81_C9B4_4A07_AB20_B1AA2CC2D120_.wvu.FilterData" hidden="1" oldHidden="1">
    <formula>'2016 год'!$A$3:$T$56</formula>
    <oldFormula>'2016 год'!$A$3:$T$56</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44" sId="3">
    <oc r="R26" t="inlineStr">
      <is>
        <t>Т-н 657              Т-н 743                 Т-н 217              Т-н 809</t>
      </is>
    </oc>
    <nc r="R26" t="inlineStr">
      <is>
        <t>Т-н 657              Т-н 743                 Т-н 817              Т-н 809</t>
      </is>
    </nc>
  </rcc>
</revisions>
</file>

<file path=xl/revisions/revisionLog2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93" sId="4" numFmtId="4">
    <nc r="K54">
      <v>3750</v>
    </nc>
  </rcc>
  <rcc rId="17694" sId="4" numFmtId="19">
    <nc r="L54">
      <v>42542</v>
    </nc>
  </rcc>
  <rcc rId="17695" sId="4">
    <nc r="Q54">
      <v>836397</v>
    </nc>
  </rcc>
  <rcc rId="17696" sId="4" numFmtId="19">
    <nc r="R54">
      <v>42542</v>
    </nc>
  </rcc>
  <rcc rId="17697" sId="4">
    <nc r="S54" t="inlineStr">
      <is>
        <t>Акт АФО000064</t>
      </is>
    </nc>
  </rcc>
  <rcc rId="17698" sId="4" numFmtId="19">
    <nc r="T54">
      <v>42541</v>
    </nc>
  </rcc>
  <rcc rId="17699" sId="4">
    <nc r="F54" t="inlineStr">
      <is>
        <t>Исполнен 21.06.2016</t>
      </is>
    </nc>
  </rcc>
  <rcc rId="17700" sId="4" numFmtId="19">
    <nc r="D54">
      <v>42542</v>
    </nc>
  </rcc>
  <rcv guid="{CC860A81-C9B4-4A07-AB20-B1AA2CC2D120}" action="delete"/>
  <rdn rId="0" localSheetId="4" customView="1" name="Z_CC860A81_C9B4_4A07_AB20_B1AA2CC2D120_.wvu.FilterData" hidden="1" oldHidden="1">
    <formula>'2016 год'!$A$3:$T$56</formula>
    <oldFormula>'2016 год'!$A$3:$T$56</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05" sId="3">
    <oc r="K47">
      <f>44400.15+44400.15+44400.15</f>
    </oc>
    <nc r="K47">
      <f>44400.15+44400.15+44400.15+44400.15</f>
    </nc>
  </rcc>
  <rcc rId="17706" sId="3" numFmtId="19">
    <oc r="L47">
      <v>42485</v>
    </oc>
    <nc r="L47">
      <v>42544</v>
    </nc>
  </rcc>
  <rcc rId="17707" sId="3">
    <oc r="Q47" t="inlineStr">
      <is>
        <t>305282      684784        240835</t>
      </is>
    </oc>
    <nc r="Q47" t="inlineStr">
      <is>
        <t>305282      684784        240835      866756</t>
      </is>
    </nc>
  </rcc>
  <rcc rId="17708" sId="3">
    <oc r="R47" t="inlineStr">
      <is>
        <t>03.02.2016  14.03.2016   25.04.2016</t>
      </is>
    </oc>
    <nc r="R47" t="inlineStr">
      <is>
        <t>03.02.2016  14.03.2016   25.04.2016   23.06.2016</t>
      </is>
    </nc>
  </rcc>
  <rcc rId="17709" sId="3">
    <oc r="S47" t="inlineStr">
      <is>
        <t>Акт 1303                Акт 2260              Акт 3163</t>
      </is>
    </oc>
    <nc r="S47" t="inlineStr">
      <is>
        <t>Акт 1303                Акт 2260              Акт 3163              Акт 4085</t>
      </is>
    </nc>
  </rcc>
  <rcc rId="17710" sId="3">
    <oc r="T47" t="inlineStr">
      <is>
        <t>31.01.2016  29.02.2016 31.03.2016</t>
      </is>
    </oc>
    <nc r="T47" t="inlineStr">
      <is>
        <t>31.01.2016  29.02.2016 31.03.2016  30.04.2016</t>
      </is>
    </nc>
  </rcc>
  <rcc rId="17711" sId="4">
    <oc r="K12">
      <f>9000</f>
    </oc>
    <nc r="K12">
      <f>9000+39000</f>
    </nc>
  </rcc>
  <rcc rId="17712" sId="4" numFmtId="19">
    <oc r="L12">
      <v>42467</v>
    </oc>
    <nc r="L12">
      <v>42544</v>
    </nc>
  </rcc>
  <rcc rId="17713" sId="4">
    <oc r="Q12">
      <v>82467</v>
    </oc>
    <nc r="Q12" t="inlineStr">
      <is>
        <t>82467     866757</t>
      </is>
    </nc>
  </rcc>
  <rcc rId="17714" sId="4" numFmtId="19">
    <oc r="R12">
      <v>42467</v>
    </oc>
    <nc r="R12" t="inlineStr">
      <is>
        <t>07.04.2016     23.06.2016</t>
      </is>
    </nc>
  </rcc>
  <rcc rId="17715" sId="4">
    <oc r="S12" t="inlineStr">
      <is>
        <t>Акт 99</t>
      </is>
    </oc>
    <nc r="S12" t="inlineStr">
      <is>
        <t>Акт 99              Акт 157</t>
      </is>
    </nc>
  </rcc>
  <rcc rId="17716" sId="4" numFmtId="19">
    <oc r="T12">
      <v>42464</v>
    </oc>
    <nc r="T12" t="inlineStr">
      <is>
        <t>04.04.2016          07.06.2016</t>
      </is>
    </nc>
  </rcc>
</revisions>
</file>

<file path=xl/revisions/revisionLog2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17" sId="4" numFmtId="4">
    <nc r="K49">
      <v>10000</v>
    </nc>
  </rcc>
  <rcc rId="17718" sId="4" numFmtId="19">
    <nc r="L49">
      <v>42544</v>
    </nc>
  </rcc>
  <rcc rId="17719" sId="4">
    <nc r="Q49">
      <v>867727</v>
    </nc>
  </rcc>
  <rcc rId="17720" sId="4" numFmtId="19">
    <nc r="R49">
      <v>42544</v>
    </nc>
  </rcc>
  <rcc rId="17721" sId="4">
    <nc r="S49" t="inlineStr">
      <is>
        <t>Акт 691</t>
      </is>
    </nc>
  </rcc>
  <rcc rId="17722" sId="4" numFmtId="19">
    <nc r="T49">
      <v>42531</v>
    </nc>
  </rcc>
  <rcc rId="17723" sId="4">
    <nc r="F49" t="inlineStr">
      <is>
        <t>Исполнен 23.06.2016</t>
      </is>
    </nc>
  </rcc>
  <rcc rId="17724" sId="4" numFmtId="19">
    <nc r="D49">
      <v>42544</v>
    </nc>
  </rcc>
</revisions>
</file>

<file path=xl/revisions/revisionLog2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25" sId="4">
    <oc r="K6">
      <f>16006.07+16006.07+16006.07</f>
    </oc>
    <nc r="K6">
      <f>16006.07+16006.07+16006.07+16006.07</f>
    </nc>
  </rcc>
  <rcc rId="17726" sId="4" numFmtId="19">
    <oc r="L6">
      <v>42496</v>
    </oc>
    <nc r="L6">
      <v>42544</v>
    </nc>
  </rcc>
  <rcc rId="17727" sId="4">
    <oc r="Q6" t="inlineStr">
      <is>
        <t>778392  240834   373782</t>
      </is>
    </oc>
    <nc r="Q6" t="inlineStr">
      <is>
        <t>778392  240834   373782         866755</t>
      </is>
    </nc>
  </rcc>
  <rcc rId="17728" sId="4">
    <oc r="R6" t="inlineStr">
      <is>
        <t>22.03.2016  25.04.2016  06.05.2016</t>
      </is>
    </oc>
    <nc r="R6" t="inlineStr">
      <is>
        <t>22.03.2016  25.04.2016  06.05.2016  23.06.2016</t>
      </is>
    </nc>
  </rcc>
  <rcc rId="17729" sId="4">
    <oc r="S6" t="inlineStr">
      <is>
        <t xml:space="preserve"> акт 2-110          акт 3-110           акт 4-110</t>
      </is>
    </oc>
    <nc r="S6" t="inlineStr">
      <is>
        <t xml:space="preserve"> акт 2-110          акт 3-110           акт 4-110            акт 5-110</t>
      </is>
    </nc>
  </rcc>
  <rcc rId="17730" sId="4">
    <oc r="T6" t="inlineStr">
      <is>
        <t>29.02.2016  31.03.2016  30.04.2016</t>
      </is>
    </oc>
    <nc r="T6" t="inlineStr">
      <is>
        <t>29.02.2016  31.03.2016  30.04.2016  31.05.2016</t>
      </is>
    </nc>
  </rcc>
  <rcv guid="{CC860A81-C9B4-4A07-AB20-B1AA2CC2D120}" action="delete"/>
  <rdn rId="0" localSheetId="4" customView="1" name="Z_CC860A81_C9B4_4A07_AB20_B1AA2CC2D120_.wvu.FilterData" hidden="1" oldHidden="1">
    <formula>'2016 год'!$A$3:$T$56</formula>
    <oldFormula>'2016 год'!$A$3:$T$56</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5" sId="3">
    <oc r="K47">
      <f>44400.15+44400.15+44400.15+44400.15</f>
    </oc>
    <nc r="K47">
      <f>44400.15+44400.15+44400.15+44400.15+44400.15</f>
    </nc>
  </rcc>
  <rcc rId="17736" sId="3">
    <oc r="Q47" t="inlineStr">
      <is>
        <t>305282      684784        240835      866756</t>
      </is>
    </oc>
    <nc r="Q47" t="inlineStr">
      <is>
        <t>305282      684784        240835      866756      865655</t>
      </is>
    </nc>
  </rcc>
  <rcc rId="17737" sId="3">
    <oc r="R47" t="inlineStr">
      <is>
        <t>03.02.2016  14.03.2016   25.04.2016   23.06.2016</t>
      </is>
    </oc>
    <nc r="R47" t="inlineStr">
      <is>
        <t>03.02.2016  14.03.2016   25.04.2016   23.06.2016   23.06.2016</t>
      </is>
    </nc>
  </rcc>
  <rcc rId="17738" sId="3">
    <oc r="S47" t="inlineStr">
      <is>
        <t>Акт 1303                Акт 2260              Акт 3163              Акт 4085</t>
      </is>
    </oc>
    <nc r="S47" t="inlineStr">
      <is>
        <t>Акт 1303                Акт 2260              Акт 3163              Акт 4085              Акт 4986</t>
      </is>
    </nc>
  </rcc>
  <rcc rId="17739" sId="3">
    <oc r="T47" t="inlineStr">
      <is>
        <t>31.01.2016  29.02.2016 31.03.2016  30.04.2016</t>
      </is>
    </oc>
    <nc r="T47" t="inlineStr">
      <is>
        <t>31.01.2016  29.02.2016 31.03.2016  30.04.2016  31.05.2016</t>
      </is>
    </nc>
  </rcc>
</revisions>
</file>

<file path=xl/revisions/revisionLog2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40" sId="4">
    <oc r="K7">
      <f>18553.32+26537</f>
    </oc>
    <nc r="K7">
      <f>18553.32+26537+20000</f>
    </nc>
  </rcc>
  <rcc rId="17741" sId="4" numFmtId="19">
    <oc r="L7">
      <v>42530</v>
    </oc>
    <nc r="L7">
      <v>42544</v>
    </nc>
  </rcc>
  <rcc rId="17742" sId="4">
    <oc r="Q7" t="inlineStr">
      <is>
        <t>644665                738935</t>
      </is>
    </oc>
    <nc r="Q7" t="inlineStr">
      <is>
        <t>644665                738935   865657</t>
      </is>
    </nc>
  </rcc>
  <rcc rId="17743" sId="4">
    <oc r="R7" t="inlineStr">
      <is>
        <t>09.03.2016   09.06.2016</t>
      </is>
    </oc>
    <nc r="R7" t="inlineStr">
      <is>
        <t>09.03.2016   09.06.2016   23.06.2016</t>
      </is>
    </nc>
  </rcc>
  <rcc rId="17744" sId="4">
    <oc r="S7" t="inlineStr">
      <is>
        <t>Т-н 119              Т-н 408</t>
      </is>
    </oc>
    <nc r="S7" t="inlineStr">
      <is>
        <t>Т-н 119              Т-н 408              Т-н446</t>
      </is>
    </nc>
  </rcc>
  <rcc rId="17745" sId="4">
    <oc r="T7" t="inlineStr">
      <is>
        <t>26.02.2016  02.06.2016</t>
      </is>
    </oc>
    <nc r="T7" t="inlineStr">
      <is>
        <t>26.02.2016  02.06.2016     13.06.2016</t>
      </is>
    </nc>
  </rcc>
</revisions>
</file>

<file path=xl/revisions/revisionLog2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746" sId="4" ref="A20:XFD20" action="insertRow"/>
  <rcc rId="17747" sId="4">
    <nc r="B20" t="inlineStr">
      <is>
        <t>2316017 К</t>
      </is>
    </nc>
  </rcc>
  <rcc rId="17748" sId="4" numFmtId="19">
    <nc r="A20">
      <v>42548</v>
    </nc>
  </rcc>
  <rcc rId="17749" sId="4" numFmtId="19">
    <nc r="C20">
      <v>42795</v>
    </nc>
  </rcc>
  <rcc rId="17750" sId="4">
    <nc r="G20" t="inlineStr">
      <is>
        <t>Оказание услуг по предоставлению во временное пользование мест для стоянки служеюных автотранспортных средствь Заказчика, а именно: TOYOTA LAND CRUISER PRADO и TOYOTA CAMRY</t>
      </is>
    </nc>
  </rcc>
  <rfmt sheetId="4" sqref="G20">
    <dxf>
      <alignment vertical="center" readingOrder="0"/>
    </dxf>
  </rfmt>
  <rcc rId="17751" sId="4" numFmtId="4">
    <nc r="H20">
      <v>55200</v>
    </nc>
  </rcc>
  <rcc rId="17752" sId="4">
    <nc r="J20" t="inlineStr">
      <is>
        <t>ИП Исаев С.Ю.</t>
      </is>
    </nc>
  </rcc>
  <rcv guid="{8049C881-6B3E-4A95-B7B3-820565C4CD65}" action="delete"/>
  <rdn rId="0" localSheetId="4" customView="1" name="Z_8049C881_6B3E_4A95_B7B3_820565C4CD65_.wvu.FilterData" hidden="1" oldHidden="1">
    <formula>'2016 год'!$A$3:$T$57</formula>
    <oldFormula>'2016 год'!$A$3:$T$57</oldFormula>
  </rdn>
  <rdn rId="0" localSheetId="3" customView="1" name="Z_8049C881_6B3E_4A95_B7B3_820565C4CD65_.wvu.FilterData" hidden="1" oldHidden="1">
    <formula>'2015 год'!$A$3:$T$155</formula>
    <oldFormula>'2015 год'!$A$3:$T$155</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2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57" sId="4">
    <oc r="K47">
      <f>32800+13600</f>
    </oc>
    <nc r="K47">
      <f>32800+13600+6824</f>
    </nc>
  </rcc>
  <rcc rId="17758" sId="4">
    <oc r="Q47" t="inlineStr">
      <is>
        <t>298628     499360</t>
      </is>
    </oc>
    <nc r="Q47" t="inlineStr">
      <is>
        <t>298628     499360             884075</t>
      </is>
    </nc>
  </rcc>
  <rcc rId="17759" sId="4">
    <oc r="R47" t="inlineStr">
      <is>
        <t>28.04.2016   19.05.2016</t>
      </is>
    </oc>
    <nc r="R47" t="inlineStr">
      <is>
        <t>28.04.2016   19.05.2016   24.06.2016</t>
      </is>
    </nc>
  </rcc>
  <rcc rId="17760" sId="4">
    <oc r="S47" t="inlineStr">
      <is>
        <t>Акт 279            Акт 328</t>
      </is>
    </oc>
    <nc r="S47" t="inlineStr">
      <is>
        <t>Акт 279            Акт 328                 Акт 402</t>
      </is>
    </nc>
  </rcc>
  <rcc rId="17761" sId="4">
    <oc r="T47" t="inlineStr">
      <is>
        <t>25.04.2016   30.04.2016</t>
      </is>
    </oc>
    <nc r="T47" t="inlineStr">
      <is>
        <t>25.04.2016   30.04.2016   31.05.2016</t>
      </is>
    </nc>
  </rcc>
  <rcc rId="17762" sId="4" numFmtId="19">
    <oc r="L47">
      <v>42509</v>
    </oc>
    <nc r="L47">
      <v>42545</v>
    </nc>
  </rcc>
  <rcc rId="17763" sId="4">
    <nc r="F47" t="inlineStr">
      <is>
        <t>Исполнен  24.06.2016</t>
      </is>
    </nc>
  </rcc>
  <rcc rId="17764" sId="4" numFmtId="19">
    <nc r="D47">
      <v>42545</v>
    </nc>
  </rcc>
  <rcv guid="{CC860A81-C9B4-4A07-AB20-B1AA2CC2D120}" action="delete"/>
  <rdn rId="0" localSheetId="4" customView="1" name="Z_CC860A81_C9B4_4A07_AB20_B1AA2CC2D120_.wvu.FilterData" hidden="1" oldHidden="1">
    <formula>'2016 год'!$A$3:$T$57</formula>
    <oldFormula>'2016 год'!$A$3:$T$57</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2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9" sId="3">
    <oc r="K39">
      <f>8492.01+13591.11+8520.92+1945.9+10312.51+4671.45+26246.25+19490.77+8870.5+9700.75+23609.46+8739.41</f>
    </oc>
    <nc r="K39">
      <f>8492.01+13591.11+8520.92+1945.9+10312.51+4671.45+26246.25+19490.77+8870.5+9700.75+23609.46+8739.41+18105.27</f>
    </nc>
  </rcc>
  <rcc rId="17770" sId="3" numFmtId="19">
    <oc r="L39">
      <v>42527</v>
    </oc>
    <nc r="L39">
      <v>42545</v>
    </nc>
  </rcc>
  <rcc rId="17771" sId="3">
    <oc r="Q39">
      <v>481295</v>
    </oc>
    <nc r="Q39" t="inlineStr">
      <is>
        <t xml:space="preserve"> </t>
      </is>
    </nc>
  </rcc>
  <rcc rId="17772" sId="3" numFmtId="19">
    <oc r="R39">
      <v>42419</v>
    </oc>
    <nc r="R39" t="inlineStr">
      <is>
        <t xml:space="preserve"> </t>
      </is>
    </nc>
  </rcc>
  <rcc rId="17773" sId="3">
    <oc r="O39" t="inlineStr">
      <is>
        <t>717379      749496       210845      531492</t>
      </is>
    </oc>
    <nc r="O39" t="inlineStr">
      <is>
        <t>481295    717379      749496       210845      531492      884076</t>
      </is>
    </nc>
  </rcc>
  <rcc rId="17774" sId="3">
    <oc r="P39" t="inlineStr">
      <is>
        <t>16.03.2016 18.03.2016  21.04.2016   23.05.2016</t>
      </is>
    </oc>
    <nc r="P39" t="inlineStr">
      <is>
        <t>19.02.2016 16.03.2016 18.03.2016  21.04.2016   23.05.2016   24.06.2016</t>
      </is>
    </nc>
  </rcc>
  <rcc rId="17775" sId="3">
    <oc r="S39" t="inlineStr">
      <is>
        <t>Акт 1837/2/04         Акт 1837/2/04       Акт 13104/2/04    Акт 24316/2/04    Акт 32261/2/04</t>
      </is>
    </oc>
    <nc r="S39" t="inlineStr">
      <is>
        <t>Акт 1837/2/04         Акт 1837/2/04       Акт 13104/2/04    Акт 24316/2/04    Акт 32261/2/04     Акт 42832/2/04</t>
      </is>
    </nc>
  </rcc>
  <rcc rId="17776" sId="3">
    <oc r="T39" t="inlineStr">
      <is>
        <t>31.01.2016   31.01.2016   29.02.2016   31.03.2016   30.04.2016</t>
      </is>
    </oc>
    <nc r="T39" t="inlineStr">
      <is>
        <t>31.01.2016   31.01.2016   29.02.2016   31.03.2016   30.04.2016   31.05.2016</t>
      </is>
    </nc>
  </rcc>
</revisions>
</file>

<file path=xl/revisions/revisionLog2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77" sId="3">
    <oc r="K39">
      <f>8492.01+13591.11+8520.92+1945.9+10312.51+4671.45+26246.25+19490.77+8870.5+9700.75+23609.46+8739.41+18105.27</f>
    </oc>
    <nc r="K39">
      <f>8942.01+13591.11+8520.92+1945.9+10312.51+4671.45+26246.25+19490.77+8870.5+9700.75+23609.46+8739.41+18105.27</f>
    </nc>
  </rcc>
  <rcv guid="{CC860A81-C9B4-4A07-AB20-B1AA2CC2D120}" action="delete"/>
  <rdn rId="0" localSheetId="4" customView="1" name="Z_CC860A81_C9B4_4A07_AB20_B1AA2CC2D120_.wvu.FilterData" hidden="1" oldHidden="1">
    <formula>'2016 год'!$A$3:$T$57</formula>
    <oldFormula>'2016 год'!$A$3:$T$57</oldFormula>
  </rdn>
  <rdn rId="0" localSheetId="3" customView="1" name="Z_CC860A81_C9B4_4A07_AB20_B1AA2CC2D120_.wvu.FilterData" hidden="1" oldHidden="1">
    <formula>'2015 год'!$A$3:$T$155</formula>
    <oldFormula>'2015 год'!$A$3:$T$155</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48" sId="4">
    <nc r="B5" t="inlineStr">
      <is>
        <t>2316002 Е</t>
      </is>
    </nc>
  </rcc>
  <rcc rId="15949" sId="4" numFmtId="19">
    <nc r="A5">
      <v>42383</v>
    </nc>
  </rcc>
  <rcc rId="15950" sId="4">
    <nc r="G5" t="inlineStr">
      <is>
        <t>Оказание услуг холодного водознабжения и водоотведения</t>
      </is>
    </nc>
  </rcc>
  <rcc rId="15951" sId="4" numFmtId="4">
    <nc r="H5">
      <v>36000</v>
    </nc>
  </rcc>
  <rcc rId="15952" sId="4">
    <nc r="I5" t="inlineStr">
      <is>
        <t>МУП города Хабаровска "Водоканал"</t>
      </is>
    </nc>
  </rcc>
  <rfmt sheetId="4" sqref="I5">
    <dxf>
      <alignment wrapText="1" readingOrder="0"/>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98">
    <dxf>
      <alignment wrapText="1" readingOrder="0"/>
    </dxf>
  </rfmt>
  <rcc rId="15203" sId="3" numFmtId="4">
    <nc r="J98">
      <v>21700</v>
    </nc>
  </rcc>
  <rcc rId="15204" sId="3" numFmtId="19">
    <nc r="K98">
      <v>42356</v>
    </nc>
  </rcc>
  <rcc rId="15205" sId="3">
    <nc r="P98">
      <v>751195</v>
    </nc>
  </rcc>
  <rcc rId="15206" sId="3" numFmtId="19">
    <nc r="Q98">
      <v>42356</v>
    </nc>
  </rcc>
  <rcc rId="15207" sId="3">
    <nc r="R98" t="inlineStr">
      <is>
        <t>Акт б/н</t>
      </is>
    </nc>
  </rcc>
  <rcc rId="15208" sId="3" numFmtId="19">
    <nc r="S98">
      <v>42345</v>
    </nc>
  </rcc>
  <rcc rId="15209" sId="3">
    <nc r="F98" t="inlineStr">
      <is>
        <t>Исполнен 18.12.2015</t>
      </is>
    </nc>
  </rcc>
  <rcc rId="15210" sId="3" numFmtId="19">
    <nc r="D98">
      <v>42356</v>
    </nc>
  </rcc>
</revisions>
</file>

<file path=xl/revisions/revisionLog3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7782" sheetId="6" name="[Контроль договоров.xlsx]Лист2" sheetPosition="5"/>
  <rcc rId="17783" sId="4">
    <oc r="E1" t="inlineStr">
      <is>
        <t>Дата публикации на сайте</t>
      </is>
    </oc>
    <nc r="E1" t="inlineStr">
      <is>
        <t>Дата публикации контракта на в ЕИСе</t>
      </is>
    </nc>
  </rcc>
  <rcv guid="{25DE9826-EC7E-4810-967B-01122EAEA150}" action="delete"/>
  <rdn rId="0" localSheetId="4" customView="1" name="Z_25DE9826_EC7E_4810_967B_01122EAEA150_.wvu.FilterData" hidden="1" oldHidden="1">
    <formula>'2016 год'!$A$1:$T$57</formula>
  </rdn>
  <rdn rId="0" localSheetId="3" customView="1" name="Z_25DE9826_EC7E_4810_967B_01122EAEA150_.wvu.FilterData" hidden="1" oldHidden="1">
    <formula>'2015 год'!$A$3:$T$155</formula>
  </rdn>
  <rdn rId="0" localSheetId="2" customView="1" name="Z_25DE9826_EC7E_4810_967B_01122EAEA150_.wvu.FilterData" hidden="1" oldHidden="1">
    <formula>'2014 год'!$A$3:$S$183</formula>
    <oldFormula>'2014 год'!$D$4:$S$158</oldFormula>
  </rdn>
  <rdn rId="0" localSheetId="1" customView="1" name="Z_25DE9826_EC7E_4810_967B_01122EAEA150_.wvu.FilterData" hidden="1" oldHidden="1">
    <formula>'2013 год'!$A$4:$S$389</formula>
    <oldFormula>'2013 год'!$A$4:$S$389</oldFormula>
  </rdn>
  <rcv guid="{25DE9826-EC7E-4810-967B-01122EAEA150}" action="add"/>
</revisions>
</file>

<file path=xl/revisions/revisionLog3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88" sId="4" numFmtId="19">
    <oc r="A4">
      <v>42380</v>
    </oc>
    <nc r="A4"/>
  </rcc>
  <rcc rId="17789" sId="4">
    <oc r="B4" t="inlineStr">
      <is>
        <t>2316001 ЭА</t>
      </is>
    </oc>
    <nc r="B4"/>
  </rcc>
  <rcc rId="17790" sId="4" numFmtId="19">
    <oc r="C4">
      <v>42795</v>
    </oc>
    <nc r="C4"/>
  </rcc>
  <rcc rId="17791" sId="4">
    <oc r="G4" t="inlineStr">
      <is>
        <t>Оказание услуг по техническому обслуживанию приборов учета тепловой энергии и автоматизированного индивидуального теплового пункта</t>
      </is>
    </oc>
    <nc r="G4"/>
  </rcc>
  <rcc rId="17792" sId="4" numFmtId="4">
    <oc r="H4">
      <v>37855.85</v>
    </oc>
    <nc r="H4"/>
  </rcc>
  <rcc rId="17793" sId="4">
    <oc r="J4" t="inlineStr">
      <is>
        <t>ООО "Интерфейс-Сервис"</t>
      </is>
    </oc>
    <nc r="J4"/>
  </rcc>
  <rcc rId="17794" sId="4">
    <oc r="K4">
      <f>3154.58+3154.58+3154.58+3154.58+3154.58</f>
    </oc>
    <nc r="K4"/>
  </rcc>
  <rcc rId="17795" sId="4" numFmtId="19">
    <oc r="L4">
      <v>42524</v>
    </oc>
    <nc r="L4"/>
  </rcc>
  <rcc rId="17796" sId="4">
    <oc r="Q4" t="inlineStr">
      <is>
        <t xml:space="preserve">318470  674541    177875     436030         673616 </t>
      </is>
    </oc>
    <nc r="Q4"/>
  </rcc>
  <rcc rId="17797" sId="4">
    <oc r="R4" t="inlineStr">
      <is>
        <t>04.02.2016  11.03.2016 19.04.2016    13.05.2016      03.06.2016</t>
      </is>
    </oc>
    <nc r="R4"/>
  </rcc>
  <rcc rId="17798" sId="4">
    <oc r="S4" t="inlineStr">
      <is>
        <t>Акт 314            Акт 458             Акт 878             Акт 1472            Акт 1797</t>
      </is>
    </oc>
    <nc r="S4"/>
  </rcc>
  <rcc rId="17799" sId="4">
    <oc r="T4" t="inlineStr">
      <is>
        <t>31.01.2016  29.02.2016  31.03.2016    30.04.2016      31.05.2016</t>
      </is>
    </oc>
    <nc r="T4"/>
  </rcc>
  <rcc rId="17800" sId="4" numFmtId="19">
    <oc r="A5">
      <v>42383</v>
    </oc>
    <nc r="A5"/>
  </rcc>
  <rcc rId="17801" sId="4">
    <oc r="B5" t="inlineStr">
      <is>
        <t>2316002 Е</t>
      </is>
    </oc>
    <nc r="B5"/>
  </rcc>
  <rcc rId="17802" sId="4">
    <oc r="G5" t="inlineStr">
      <is>
        <t>Оказание услуг холодного водознабжения и водоотведения</t>
      </is>
    </oc>
    <nc r="G5"/>
  </rcc>
  <rcc rId="17803" sId="4" numFmtId="4">
    <oc r="H5">
      <v>36000</v>
    </oc>
    <nc r="H5"/>
  </rcc>
  <rcc rId="17804" sId="4">
    <oc r="J5" t="inlineStr">
      <is>
        <t>МУП города Хабаровска "Водоканал"</t>
      </is>
    </oc>
    <nc r="J5"/>
  </rcc>
  <rcc rId="17805" sId="4">
    <oc r="K5">
      <f>2425.84+2425.84+2106.66+2617.35+2298.17</f>
    </oc>
    <nc r="K5"/>
  </rcc>
  <rcc rId="17806" sId="4" numFmtId="19">
    <oc r="L5">
      <v>42524</v>
    </oc>
    <nc r="L5"/>
  </rcc>
  <rcc rId="17807" sId="4">
    <oc r="Q5" t="inlineStr">
      <is>
        <t>309556    717378    210846   330358       673617</t>
      </is>
    </oc>
    <nc r="Q5"/>
  </rcc>
  <rcc rId="17808" sId="4">
    <oc r="R5" t="inlineStr">
      <is>
        <t>03.02.2016   16.03.2016   21.04.2016  04.05.2016   03.06.2016</t>
      </is>
    </oc>
    <nc r="R5"/>
  </rcc>
  <rcc rId="17809" sId="4">
    <oc r="S5" t="inlineStr">
      <is>
        <t>Акт 2770.1-1.1    Акт 2770.1-1.2   Акт 2770.1-1.3   Акт 2770.1-1.4           Акт 2772.1-1.5</t>
      </is>
    </oc>
    <nc r="S5"/>
  </rcc>
  <rcc rId="17810" sId="4">
    <oc r="T5" t="inlineStr">
      <is>
        <t>25.01.2016    25.02.2016   25.03.2016 25.04.2016   25.05.2016</t>
      </is>
    </oc>
    <nc r="T5"/>
  </rcc>
  <rcc rId="17811" sId="4" numFmtId="19">
    <oc r="A6">
      <v>42394</v>
    </oc>
    <nc r="A6"/>
  </rcc>
  <rcc rId="17812" sId="4">
    <oc r="B6" t="inlineStr">
      <is>
        <t>2316003 ЭА</t>
      </is>
    </oc>
    <nc r="B6"/>
  </rcc>
  <rcc rId="17813" sId="4" numFmtId="19">
    <oc r="C6">
      <v>42795</v>
    </oc>
    <nc r="C6"/>
  </rcc>
  <rcc rId="17814" sId="4">
    <oc r="G6" t="inlineStr">
      <is>
        <t>Оказание услуг по техническому обслуживанию охранно-пожарной сигнализации и огнетушителей</t>
      </is>
    </oc>
    <nc r="G6"/>
  </rcc>
  <rcc rId="17815" sId="4" numFmtId="4">
    <oc r="H6">
      <v>176066.79</v>
    </oc>
    <nc r="H6"/>
  </rcc>
  <rcc rId="17816" sId="4">
    <oc r="J6" t="inlineStr">
      <is>
        <t>ООО Предприятие "Изотоп"</t>
      </is>
    </oc>
    <nc r="J6"/>
  </rcc>
  <rcc rId="17817" sId="4">
    <oc r="K6">
      <f>16006.07+16006.07+16006.07+16006.07</f>
    </oc>
    <nc r="K6"/>
  </rcc>
  <rcc rId="17818" sId="4" numFmtId="19">
    <oc r="L6">
      <v>42544</v>
    </oc>
    <nc r="L6"/>
  </rcc>
  <rcc rId="17819" sId="4">
    <oc r="Q6" t="inlineStr">
      <is>
        <t>778392  240834   373782         866755</t>
      </is>
    </oc>
    <nc r="Q6"/>
  </rcc>
  <rcc rId="17820" sId="4">
    <oc r="R6" t="inlineStr">
      <is>
        <t>22.03.2016  25.04.2016  06.05.2016  23.06.2016</t>
      </is>
    </oc>
    <nc r="R6"/>
  </rcc>
  <rcc rId="17821" sId="4">
    <oc r="S6" t="inlineStr">
      <is>
        <t xml:space="preserve"> акт 2-110          акт 3-110           акт 4-110            акт 5-110</t>
      </is>
    </oc>
    <nc r="S6"/>
  </rcc>
  <rcc rId="17822" sId="4">
    <oc r="T6" t="inlineStr">
      <is>
        <t>29.02.2016  31.03.2016  30.04.2016  31.05.2016</t>
      </is>
    </oc>
    <nc r="T6"/>
  </rcc>
  <rcc rId="17823" sId="4" numFmtId="19">
    <oc r="A7">
      <v>42415</v>
    </oc>
    <nc r="A7"/>
  </rcc>
  <rcc rId="17824" sId="4">
    <oc r="B7" t="inlineStr">
      <is>
        <t>2316004 ЭА</t>
      </is>
    </oc>
    <nc r="B7"/>
  </rcc>
  <rcc rId="17825" sId="4" numFmtId="19">
    <oc r="C7">
      <v>42735</v>
    </oc>
    <nc r="C7"/>
  </rcc>
  <rcc rId="17826" sId="4">
    <oc r="G7" t="inlineStr">
      <is>
        <t>Поставка цветочной продукции</t>
      </is>
    </oc>
    <nc r="G7"/>
  </rcc>
  <rcc rId="17827" sId="4" numFmtId="4">
    <oc r="H7">
      <v>153074</v>
    </oc>
    <nc r="H7"/>
  </rcc>
  <rcc rId="17828" sId="4">
    <oc r="J7" t="inlineStr">
      <is>
        <t>ООО "Крокус"</t>
      </is>
    </oc>
    <nc r="J7"/>
  </rcc>
  <rcc rId="17829" sId="4">
    <oc r="K7">
      <f>18553.32+26537+20000</f>
    </oc>
    <nc r="K7"/>
  </rcc>
  <rcc rId="17830" sId="4" numFmtId="19">
    <oc r="L7">
      <v>42544</v>
    </oc>
    <nc r="L7"/>
  </rcc>
  <rcc rId="17831" sId="4">
    <oc r="Q7" t="inlineStr">
      <is>
        <t>644665                738935   865657</t>
      </is>
    </oc>
    <nc r="Q7"/>
  </rcc>
  <rcc rId="17832" sId="4">
    <oc r="R7" t="inlineStr">
      <is>
        <t>09.03.2016   09.06.2016   23.06.2016</t>
      </is>
    </oc>
    <nc r="R7"/>
  </rcc>
  <rcc rId="17833" sId="4">
    <oc r="S7" t="inlineStr">
      <is>
        <t>Т-н 119              Т-н 408              Т-н446</t>
      </is>
    </oc>
    <nc r="S7"/>
  </rcc>
  <rcc rId="17834" sId="4">
    <oc r="T7" t="inlineStr">
      <is>
        <t>26.02.2016  02.06.2016     13.06.2016</t>
      </is>
    </oc>
    <nc r="T7"/>
  </rcc>
  <rcc rId="17835" sId="4" numFmtId="19">
    <oc r="A8">
      <v>42438</v>
    </oc>
    <nc r="A8"/>
  </rcc>
  <rcc rId="17836" sId="4">
    <oc r="B8" t="inlineStr">
      <is>
        <t>2316005 ЭА</t>
      </is>
    </oc>
    <nc r="B8"/>
  </rcc>
  <rcc rId="17837" sId="4" numFmtId="19">
    <oc r="C8">
      <v>42795</v>
    </oc>
    <nc r="C8"/>
  </rcc>
  <rcc rId="17838" sId="4">
    <oc r="G8" t="inlineStr">
      <is>
        <t>Оказание услуг по предоставлению доступа в сеть Интернет</t>
      </is>
    </oc>
    <nc r="G8"/>
  </rcc>
  <rcc rId="17839" sId="4" numFmtId="4">
    <oc r="H8">
      <v>94767</v>
    </oc>
    <nc r="H8"/>
  </rcc>
  <rcc rId="17840" sId="4">
    <oc r="J8" t="inlineStr">
      <is>
        <t>ПАО междугородной и международной электрической связи "Ростелеком"</t>
      </is>
    </oc>
    <nc r="J8"/>
  </rcc>
  <rcc rId="17841" sId="4">
    <oc r="K8">
      <f>10529.67+10529.67</f>
    </oc>
    <nc r="K8"/>
  </rcc>
  <rcc rId="17842" sId="4" numFmtId="19">
    <oc r="L8">
      <v>42531</v>
    </oc>
    <nc r="L8"/>
  </rcc>
  <rcc rId="17843" sId="4">
    <oc r="Q8" t="inlineStr">
      <is>
        <t>531491    753953</t>
      </is>
    </oc>
    <nc r="Q8"/>
  </rcc>
  <rcc rId="17844" sId="4">
    <oc r="R8" t="inlineStr">
      <is>
        <t>23.05.2016   10.06.2016</t>
      </is>
    </oc>
    <nc r="R8"/>
  </rcc>
  <rcc rId="17845" sId="4">
    <oc r="S8" t="inlineStr">
      <is>
        <t>Акт б/н              Акт б/н</t>
      </is>
    </oc>
    <nc r="S8"/>
  </rcc>
  <rcc rId="17846" sId="4">
    <oc r="T8" t="inlineStr">
      <is>
        <t>30.04.2016   31.05.2016</t>
      </is>
    </oc>
    <nc r="T8"/>
  </rcc>
  <rcc rId="17847" sId="4" numFmtId="19">
    <oc r="A9">
      <v>42444</v>
    </oc>
    <nc r="A9"/>
  </rcc>
  <rcc rId="17848" sId="4">
    <oc r="B9" t="inlineStr">
      <is>
        <t>2316006 К</t>
      </is>
    </oc>
    <nc r="B9"/>
  </rcc>
  <rcc rId="17849" sId="4" numFmtId="19">
    <oc r="C9">
      <v>42821</v>
    </oc>
    <nc r="C9"/>
  </rcc>
  <rcc rId="17850" sId="4" numFmtId="19">
    <oc r="D9">
      <v>42500</v>
    </oc>
    <nc r="D9"/>
  </rcc>
  <rcc rId="17851" sId="4">
    <oc r="F9" t="inlineStr">
      <is>
        <t>Исполнен 10.05.2016</t>
      </is>
    </oc>
    <nc r="F9"/>
  </rcc>
  <rcc rId="17852" sId="4">
    <oc r="G9" t="inlineStr">
      <is>
        <t>Оказание услуг по обязательному страхованию гражданской ответственности владельцев транспотных средств (ОСАГО)</t>
      </is>
    </oc>
    <nc r="G9"/>
  </rcc>
  <rcc rId="17853" sId="4" numFmtId="4">
    <oc r="H9">
      <v>9448.06</v>
    </oc>
    <nc r="H9"/>
  </rcc>
  <rcc rId="17854" sId="4">
    <oc r="J9" t="inlineStr">
      <is>
        <t>ОАО "АльфаСтрахование"</t>
      </is>
    </oc>
    <nc r="J9"/>
  </rcc>
  <rcc rId="17855" sId="4" numFmtId="4">
    <oc r="K9">
      <v>9448.06</v>
    </oc>
    <nc r="K9"/>
  </rcc>
  <rcc rId="17856" sId="4" numFmtId="19">
    <oc r="L9">
      <v>42500</v>
    </oc>
    <nc r="L9"/>
  </rcc>
  <rcc rId="17857" sId="4">
    <oc r="Q9">
      <v>391595</v>
    </oc>
    <nc r="Q9"/>
  </rcc>
  <rcc rId="17858" sId="4" numFmtId="19">
    <oc r="R9">
      <v>42500</v>
    </oc>
    <nc r="R9"/>
  </rcc>
  <rcc rId="17859" sId="4">
    <oc r="S9" t="inlineStr">
      <is>
        <t>Акт ОС-12173/7691/R</t>
      </is>
    </oc>
    <nc r="S9"/>
  </rcc>
  <rcc rId="17860" sId="4" numFmtId="19">
    <oc r="T9">
      <v>42496</v>
    </oc>
    <nc r="T9"/>
  </rcc>
  <rcc rId="17861" sId="4" numFmtId="19">
    <oc r="A10">
      <v>42450</v>
    </oc>
    <nc r="A10"/>
  </rcc>
  <rcc rId="17862" sId="4">
    <oc r="B10" t="inlineStr">
      <is>
        <t>2316007 К</t>
      </is>
    </oc>
    <nc r="B10"/>
  </rcc>
  <rcc rId="17863" sId="4" numFmtId="19">
    <oc r="C10">
      <v>42795</v>
    </oc>
    <nc r="C10"/>
  </rcc>
  <rcc rId="17864" sId="4">
    <oc r="G10" t="inlineStr">
      <is>
        <t>Оказание услуг по предоставлению доступа в сеть Интернет г. Хабаровск. ул. Калинина, 27</t>
      </is>
    </oc>
    <nc r="G10"/>
  </rcc>
  <rcc rId="17865" sId="4" numFmtId="4">
    <oc r="H10">
      <v>160893</v>
    </oc>
    <nc r="H10"/>
  </rcc>
  <rcc rId="17866" sId="4">
    <oc r="J10" t="inlineStr">
      <is>
        <t>ЗАО "Рэдком-Интернет"</t>
      </is>
    </oc>
    <nc r="J10"/>
  </rcc>
  <rcc rId="17867" sId="4">
    <oc r="K10">
      <f>17877+17877</f>
    </oc>
    <nc r="K10"/>
  </rcc>
  <rcc rId="17868" sId="4" numFmtId="19">
    <oc r="L10">
      <v>42531</v>
    </oc>
    <nc r="L10"/>
  </rcc>
  <rcc rId="17869" sId="4">
    <oc r="Q10" t="inlineStr">
      <is>
        <t>466912    753946</t>
      </is>
    </oc>
    <nc r="Q10"/>
  </rcc>
  <rcc rId="17870" sId="4">
    <oc r="R10" t="inlineStr">
      <is>
        <t>17.05.2016   10.06.2016</t>
      </is>
    </oc>
    <nc r="R10"/>
  </rcc>
  <rcc rId="17871" sId="4">
    <oc r="S10" t="inlineStr">
      <is>
        <t>АктУ14546-16    АктУ18916-16</t>
      </is>
    </oc>
    <nc r="S10"/>
  </rcc>
  <rcc rId="17872" sId="4">
    <oc r="T10" t="inlineStr">
      <is>
        <t>30.04.2016   31.05.2016</t>
      </is>
    </oc>
    <nc r="T10"/>
  </rcc>
  <rcc rId="17873" sId="4" numFmtId="19">
    <oc r="A11">
      <v>42450</v>
    </oc>
    <nc r="A11"/>
  </rcc>
  <rcc rId="17874" sId="4">
    <oc r="B11" t="inlineStr">
      <is>
        <t>2316008 ЭА</t>
      </is>
    </oc>
    <nc r="B11"/>
  </rcc>
  <rcc rId="17875" sId="4" numFmtId="19">
    <oc r="C11">
      <v>42795</v>
    </oc>
    <nc r="C11"/>
  </rcc>
  <rcc rId="17876" sId="4">
    <oc r="G11" t="inlineStr">
      <is>
        <t>Оказание услуг по предоставлению доступа в сеть Интернет г. Комсомольск-на-Амуре, пр-т. Октябрьский 26/2</t>
      </is>
    </oc>
    <nc r="G11"/>
  </rcc>
  <rcc rId="17877" sId="4" numFmtId="4">
    <oc r="H11">
      <v>26000</v>
    </oc>
    <nc r="H11"/>
  </rcc>
  <rcc rId="17878" sId="4">
    <oc r="J11" t="inlineStr">
      <is>
        <t>ПАО "Мобильные ТелеСистемы"</t>
      </is>
    </oc>
    <nc r="J11"/>
  </rcc>
  <rcc rId="17879" sId="4">
    <oc r="K11">
      <f>2888.89</f>
    </oc>
    <nc r="K11"/>
  </rcc>
  <rcc rId="17880" sId="4" numFmtId="19">
    <oc r="L11">
      <v>42508</v>
    </oc>
    <nc r="L11"/>
  </rcc>
  <rcc rId="17881" sId="4">
    <oc r="Q11">
      <v>484075</v>
    </oc>
    <nc r="Q11"/>
  </rcc>
  <rcc rId="17882" sId="4" numFmtId="19">
    <oc r="R11">
      <v>42508</v>
    </oc>
    <nc r="R11"/>
  </rcc>
  <rcc rId="17883" sId="4">
    <oc r="S11" t="inlineStr">
      <is>
        <t>Акт б/н</t>
      </is>
    </oc>
    <nc r="S11"/>
  </rcc>
  <rcc rId="17884" sId="4" numFmtId="19">
    <oc r="T11">
      <v>42490</v>
    </oc>
    <nc r="T11"/>
  </rcc>
  <rcc rId="17885" sId="4" numFmtId="19">
    <oc r="A12">
      <v>42454</v>
    </oc>
    <nc r="A12"/>
  </rcc>
  <rcc rId="17886" sId="4">
    <oc r="B12" t="inlineStr">
      <is>
        <t>2316009 К</t>
      </is>
    </oc>
    <nc r="B12"/>
  </rcc>
  <rcc rId="17887" sId="4" numFmtId="19">
    <oc r="C12">
      <v>42795</v>
    </oc>
    <nc r="C12"/>
  </rcc>
  <rcc rId="17888" sId="4">
    <oc r="G12" t="inlineStr">
      <is>
        <t>Оказание услуг по информационному сопровождению и обновлению программного комплекса "ГРАНД-Смета"</t>
      </is>
    </oc>
    <nc r="G12"/>
  </rcc>
  <rcc rId="17889" sId="4" numFmtId="4">
    <oc r="H12">
      <v>99000</v>
    </oc>
    <nc r="H12"/>
  </rcc>
  <rcc rId="17890" sId="4">
    <oc r="J12" t="inlineStr">
      <is>
        <t>ИП Грибкова С.Ю.</t>
      </is>
    </oc>
    <nc r="J12"/>
  </rcc>
  <rcc rId="17891" sId="4">
    <oc r="K12">
      <f>9000+39000</f>
    </oc>
    <nc r="K12"/>
  </rcc>
  <rcc rId="17892" sId="4" numFmtId="19">
    <oc r="L12">
      <v>42544</v>
    </oc>
    <nc r="L12"/>
  </rcc>
  <rcc rId="17893" sId="4">
    <oc r="Q12" t="inlineStr">
      <is>
        <t>82467     866757</t>
      </is>
    </oc>
    <nc r="Q12"/>
  </rcc>
  <rcc rId="17894" sId="4">
    <oc r="R12" t="inlineStr">
      <is>
        <t>07.04.2016     23.06.2016</t>
      </is>
    </oc>
    <nc r="R12"/>
  </rcc>
  <rcc rId="17895" sId="4">
    <oc r="S12" t="inlineStr">
      <is>
        <t>Акт 99              Акт 157</t>
      </is>
    </oc>
    <nc r="S12"/>
  </rcc>
  <rcc rId="17896" sId="4">
    <oc r="T12" t="inlineStr">
      <is>
        <t>04.04.2016          07.06.2016</t>
      </is>
    </oc>
    <nc r="T12"/>
  </rcc>
  <rcc rId="17897" sId="4" numFmtId="19">
    <oc r="A13">
      <v>42458</v>
    </oc>
    <nc r="A13"/>
  </rcc>
  <rcc rId="17898" sId="4">
    <oc r="B13" t="inlineStr">
      <is>
        <t>2316010 ЭА</t>
      </is>
    </oc>
    <nc r="B13"/>
  </rcc>
  <rcc rId="17899" sId="4" numFmtId="19">
    <oc r="C13">
      <v>42551</v>
    </oc>
    <nc r="C13"/>
  </rcc>
  <rcc rId="17900" sId="4" numFmtId="19">
    <oc r="D13">
      <v>42487</v>
    </oc>
    <nc r="D13"/>
  </rcc>
  <rcc rId="17901" sId="4">
    <oc r="F13" t="inlineStr">
      <is>
        <t>Исполнен 27.04.2016</t>
      </is>
    </oc>
    <nc r="F13"/>
  </rcc>
  <rcc rId="17902" sId="4">
    <oc r="G13" t="inlineStr">
      <is>
        <t>Оказание услуг по техническому обслуживанию кондиционеров</t>
      </is>
    </oc>
    <nc r="G13"/>
  </rcc>
  <rcc rId="17903" sId="4" numFmtId="4">
    <oc r="H13">
      <v>9000</v>
    </oc>
    <nc r="H13"/>
  </rcc>
  <rcc rId="17904" sId="4">
    <oc r="J13" t="inlineStr">
      <is>
        <t>ИП Гузов Е.А.</t>
      </is>
    </oc>
    <nc r="J13"/>
  </rcc>
  <rcc rId="17905" sId="4" numFmtId="4">
    <oc r="K13">
      <v>9000</v>
    </oc>
    <nc r="K13"/>
  </rcc>
  <rcc rId="17906" sId="4" numFmtId="19">
    <oc r="L13">
      <v>42487</v>
    </oc>
    <nc r="L13"/>
  </rcc>
  <rcc rId="17907" sId="4">
    <oc r="Q13">
      <v>277602</v>
    </oc>
    <nc r="Q13"/>
  </rcc>
  <rcc rId="17908" sId="4" numFmtId="19">
    <oc r="R13">
      <v>42487</v>
    </oc>
    <nc r="R13"/>
  </rcc>
  <rcc rId="17909" sId="4">
    <oc r="S13" t="inlineStr">
      <is>
        <t>Акт 34</t>
      </is>
    </oc>
    <nc r="S13"/>
  </rcc>
  <rcc rId="17910" sId="4" numFmtId="19">
    <oc r="T13">
      <v>42479</v>
    </oc>
    <nc r="T13"/>
  </rcc>
  <rcc rId="17911" sId="4" numFmtId="19">
    <oc r="A14">
      <v>42475</v>
    </oc>
    <nc r="A14"/>
  </rcc>
  <rcc rId="17912" sId="4">
    <oc r="B14" t="inlineStr">
      <is>
        <t>2316011 ЭА</t>
      </is>
    </oc>
    <nc r="B14"/>
  </rcc>
  <rcc rId="17913" sId="4" numFmtId="19">
    <oc r="C14">
      <v>42521</v>
    </oc>
    <nc r="C14"/>
  </rcc>
  <rcc rId="17914" sId="4">
    <oc r="G14" t="inlineStr">
      <is>
        <t>Оказание услуг по заправке и восстановлению картриджей</t>
      </is>
    </oc>
    <nc r="G14"/>
  </rcc>
  <rcc rId="17915" sId="4" numFmtId="4">
    <oc r="H14">
      <v>29000</v>
    </oc>
    <nc r="H14"/>
  </rcc>
  <rcc rId="17916" sId="4">
    <oc r="J14" t="inlineStr">
      <is>
        <t>ООО "2С"</t>
      </is>
    </oc>
    <nc r="J14"/>
  </rcc>
  <rcc rId="17917" sId="4" numFmtId="19">
    <oc r="A15">
      <v>42478</v>
    </oc>
    <nc r="A15"/>
  </rcc>
  <rcc rId="17918" sId="4">
    <oc r="B15" t="inlineStr">
      <is>
        <t>2316012 К</t>
      </is>
    </oc>
    <nc r="B15"/>
  </rcc>
  <rcc rId="17919" sId="4" numFmtId="19">
    <oc r="C15">
      <v>42581</v>
    </oc>
    <nc r="C15"/>
  </rcc>
  <rcc rId="17920" sId="4" numFmtId="19">
    <oc r="D15">
      <v>42488</v>
    </oc>
    <nc r="D15"/>
  </rcc>
  <rcc rId="17921" sId="4">
    <oc r="F15" t="inlineStr">
      <is>
        <t>Исполнен 28.04.2016</t>
      </is>
    </oc>
    <nc r="F15"/>
  </rcc>
  <rcc rId="17922" sId="4">
    <oc r="G15" t="inlineStr">
      <is>
        <t>Поставка и установка кондиционера</t>
      </is>
    </oc>
    <nc r="G15"/>
  </rcc>
  <rcc rId="17923" sId="4" numFmtId="4">
    <oc r="H15">
      <v>131000</v>
    </oc>
    <nc r="H15"/>
  </rcc>
  <rcc rId="17924" sId="4">
    <oc r="J15" t="inlineStr">
      <is>
        <t>ООО "Эталон"</t>
      </is>
    </oc>
    <nc r="J15"/>
  </rcc>
  <rcc rId="17925" sId="4" numFmtId="4">
    <oc r="K15">
      <v>131000</v>
    </oc>
    <nc r="K15"/>
  </rcc>
  <rcc rId="17926" sId="4" numFmtId="19">
    <oc r="L15">
      <v>42488</v>
    </oc>
    <nc r="L15"/>
  </rcc>
  <rcc rId="17927" sId="4">
    <oc r="Q15">
      <v>295517</v>
    </oc>
    <nc r="Q15"/>
  </rcc>
  <rcc rId="17928" sId="4" numFmtId="19">
    <oc r="R15">
      <v>42488</v>
    </oc>
    <nc r="R15"/>
  </rcc>
  <rcc rId="17929" sId="4">
    <oc r="S15" t="inlineStr">
      <is>
        <t>Т-н 36</t>
      </is>
    </oc>
    <nc r="S15"/>
  </rcc>
  <rcc rId="17930" sId="4" numFmtId="19">
    <oc r="T15">
      <v>42481</v>
    </oc>
    <nc r="T15"/>
  </rcc>
  <rcc rId="17931" sId="4" numFmtId="19">
    <oc r="A16">
      <v>42478</v>
    </oc>
    <nc r="A16"/>
  </rcc>
  <rcc rId="17932" sId="4">
    <oc r="B16" t="inlineStr">
      <is>
        <t>2316013 ЭА</t>
      </is>
    </oc>
    <nc r="B16"/>
  </rcc>
  <rcc rId="17933" sId="4" numFmtId="19">
    <oc r="C16">
      <v>42521</v>
    </oc>
    <nc r="C16"/>
  </rcc>
  <rcc rId="17934" sId="4">
    <oc r="G16" t="inlineStr">
      <is>
        <t>Оказание услуг по заправке и восстановлению картриджей</t>
      </is>
    </oc>
    <nc r="G16"/>
  </rcc>
  <rcc rId="17935" sId="4" numFmtId="4">
    <oc r="H16">
      <v>28300</v>
    </oc>
    <nc r="H16"/>
  </rcc>
  <rcc rId="17936" sId="4">
    <oc r="J16" t="inlineStr">
      <is>
        <t>ИП Смирнов А.В.</t>
      </is>
    </oc>
    <nc r="J16"/>
  </rcc>
  <rcc rId="17937" sId="4">
    <oc r="K16">
      <f>1290+1690+270</f>
    </oc>
    <nc r="K16"/>
  </rcc>
  <rcc rId="17938" sId="4" numFmtId="19">
    <oc r="L16">
      <v>42541</v>
    </oc>
    <nc r="L16"/>
  </rcc>
  <rcc rId="17939" sId="4">
    <oc r="Q16" t="inlineStr">
      <is>
        <t>575806       825339  825341</t>
      </is>
    </oc>
    <nc r="Q16"/>
  </rcc>
  <rcc rId="17940" sId="4">
    <oc r="R16" t="inlineStr">
      <is>
        <t>26.05.2016  20.06.2016 20.06.2016</t>
      </is>
    </oc>
    <nc r="R16"/>
  </rcc>
  <rcc rId="17941" sId="4">
    <oc r="S16" t="inlineStr">
      <is>
        <t>Акт 2898            Акт 2931        Акт2974</t>
      </is>
    </oc>
    <nc r="S16"/>
  </rcc>
  <rcc rId="17942" sId="4">
    <oc r="T16" t="inlineStr">
      <is>
        <t>21.04.2016   13.05.2016    06.06.2016</t>
      </is>
    </oc>
    <nc r="T16"/>
  </rcc>
  <rcc rId="17943" sId="4" numFmtId="19">
    <oc r="A17">
      <v>42520</v>
    </oc>
    <nc r="A17"/>
  </rcc>
  <rcc rId="17944" sId="4">
    <oc r="B17" t="inlineStr">
      <is>
        <t>2316014 ЭА</t>
      </is>
    </oc>
    <nc r="B17"/>
  </rcc>
  <rcc rId="17945" sId="4" numFmtId="19">
    <oc r="C17">
      <v>42735</v>
    </oc>
    <nc r="C17"/>
  </rcc>
  <rcc rId="17946" sId="4" numFmtId="19">
    <oc r="D17">
      <v>42521</v>
    </oc>
    <nc r="D17"/>
  </rcc>
  <rcc rId="17947" sId="4">
    <oc r="F17" t="inlineStr">
      <is>
        <t>Исполнен 30.05.2016</t>
      </is>
    </oc>
    <nc r="F17"/>
  </rcc>
  <rcc rId="17948" sId="4">
    <oc r="G17" t="inlineStr">
      <is>
        <t>Поставка бумаги для офисной техники</t>
      </is>
    </oc>
    <nc r="G17"/>
  </rcc>
  <rcc rId="17949" sId="4" numFmtId="4">
    <oc r="H17">
      <v>96916.2</v>
    </oc>
    <nc r="H17"/>
  </rcc>
  <rcc rId="17950" sId="4">
    <oc r="J17" t="inlineStr">
      <is>
        <t>ООО "Полиграфические материалы ДВ"</t>
      </is>
    </oc>
    <nc r="J17"/>
  </rcc>
  <rcc rId="17951" sId="4" numFmtId="4">
    <oc r="K17">
      <v>96916.2</v>
    </oc>
    <nc r="K17"/>
  </rcc>
  <rcc rId="17952" sId="4" numFmtId="19">
    <oc r="L17">
      <v>42521</v>
    </oc>
    <nc r="L17"/>
  </rcc>
  <rcc rId="17953" sId="4">
    <oc r="Q17">
      <v>628005</v>
    </oc>
    <nc r="Q17"/>
  </rcc>
  <rcc rId="17954" sId="4" numFmtId="19">
    <oc r="R17">
      <v>42520</v>
    </oc>
    <nc r="R17"/>
  </rcc>
  <rcc rId="17955" sId="4">
    <oc r="S17" t="inlineStr">
      <is>
        <t>Т-н 2037</t>
      </is>
    </oc>
    <nc r="S17"/>
  </rcc>
  <rcc rId="17956" sId="4" numFmtId="19">
    <oc r="T17">
      <v>42520</v>
    </oc>
    <nc r="T17"/>
  </rcc>
  <rcc rId="17957" sId="4" numFmtId="19">
    <oc r="A18">
      <v>42528</v>
    </oc>
    <nc r="A18"/>
  </rcc>
  <rcc rId="17958" sId="4">
    <oc r="B18" t="inlineStr">
      <is>
        <t>2316015 ЭА</t>
      </is>
    </oc>
    <nc r="B18"/>
  </rcc>
  <rcc rId="17959" sId="4" numFmtId="19">
    <oc r="C18">
      <v>42795</v>
    </oc>
    <nc r="C18"/>
  </rcc>
  <rcc rId="17960" sId="4">
    <oc r="G18" t="inlineStr">
      <is>
        <t>Поставка нефтепродуктов</t>
      </is>
    </oc>
    <nc r="G18"/>
  </rcc>
  <rcc rId="17961" sId="4" numFmtId="4">
    <oc r="H18">
      <v>292250</v>
    </oc>
    <nc r="H18"/>
  </rcc>
  <rcc rId="17962" sId="4">
    <oc r="J18" t="inlineStr">
      <is>
        <t>ООО "РН-Карт"</t>
      </is>
    </oc>
    <nc r="J18"/>
  </rcc>
  <rcc rId="17963" sId="4" numFmtId="19">
    <oc r="A19">
      <v>42538</v>
    </oc>
    <nc r="A19"/>
  </rcc>
  <rcc rId="17964" sId="4">
    <oc r="B19" t="inlineStr">
      <is>
        <t>2316016 ЭА</t>
      </is>
    </oc>
    <nc r="B19"/>
  </rcc>
  <rcc rId="17965" sId="4" numFmtId="19">
    <oc r="C19">
      <v>42795</v>
    </oc>
    <nc r="C19"/>
  </rcc>
  <rcc rId="17966" sId="4">
    <oc r="G19" t="inlineStr">
      <is>
        <t>Оказание услуг по техническому сопровождению программного обеспечения "1С"</t>
      </is>
    </oc>
    <nc r="G19"/>
  </rcc>
  <rcc rId="17967" sId="4" numFmtId="4">
    <oc r="H19">
      <v>98759.72</v>
    </oc>
    <nc r="H19"/>
  </rcc>
  <rcc rId="17968" sId="4">
    <oc r="J19" t="inlineStr">
      <is>
        <t>ООО "ПРОФИТ ДВ"</t>
      </is>
    </oc>
    <nc r="J19"/>
  </rcc>
  <rcc rId="17969" sId="4" numFmtId="19">
    <oc r="A20">
      <v>42548</v>
    </oc>
    <nc r="A20"/>
  </rcc>
  <rcc rId="17970" sId="4">
    <oc r="B20" t="inlineStr">
      <is>
        <t>2316017 К</t>
      </is>
    </oc>
    <nc r="B20"/>
  </rcc>
  <rcc rId="17971" sId="4" numFmtId="19">
    <oc r="C20">
      <v>42795</v>
    </oc>
    <nc r="C20"/>
  </rcc>
  <rcc rId="17972" sId="4">
    <oc r="G20" t="inlineStr">
      <is>
        <t>Оказание услуг по предоставлению во временное пользование мест для стоянки служеюных автотранспортных средствь Заказчика, а именно: TOYOTA LAND CRUISER PRADO и TOYOTA CAMRY</t>
      </is>
    </oc>
    <nc r="G20"/>
  </rcc>
  <rcc rId="17973" sId="4" numFmtId="4">
    <oc r="H20">
      <v>55200</v>
    </oc>
    <nc r="H20"/>
  </rcc>
  <rcc rId="17974" sId="4">
    <oc r="J20" t="inlineStr">
      <is>
        <t>ИП Исаев С.Ю.</t>
      </is>
    </oc>
    <nc r="J20"/>
  </rcc>
  <rcc rId="17975" sId="4" numFmtId="19">
    <oc r="A21">
      <v>42388</v>
    </oc>
    <nc r="A21"/>
  </rcc>
  <rcc rId="17976" sId="4">
    <oc r="B21" t="inlineStr">
      <is>
        <t>001/2016</t>
      </is>
    </oc>
    <nc r="B21"/>
  </rcc>
  <rcc rId="17977" sId="4" numFmtId="19">
    <oc r="C21">
      <v>42419</v>
    </oc>
    <nc r="C21"/>
  </rcc>
  <rcc rId="17978" sId="4" numFmtId="19">
    <oc r="D21">
      <v>42395</v>
    </oc>
    <nc r="D21"/>
  </rcc>
  <rcc rId="17979" sId="4">
    <oc r="F21" t="inlineStr">
      <is>
        <t>Исполнен 26.01.2016</t>
      </is>
    </oc>
    <nc r="F21"/>
  </rcc>
  <rcc rId="17980" sId="4">
    <oc r="G21" t="inlineStr">
      <is>
        <t>Выполнение работ по монтажу структурированной кабельной сети в помещениях № 29, 30, 31, 32, 33, 34 по адресу г. Хабаровск, ул. Гоголя, 18</t>
      </is>
    </oc>
    <nc r="G21"/>
  </rcc>
  <rcc rId="17981" sId="4" numFmtId="4">
    <oc r="H21">
      <v>98484</v>
    </oc>
    <nc r="H21"/>
  </rcc>
  <rcc rId="17982" sId="4">
    <oc r="J21" t="inlineStr">
      <is>
        <t>ООО "Строительная компания "Электро Монтаж Строй"</t>
      </is>
    </oc>
    <nc r="J21"/>
  </rcc>
  <rcc rId="17983" sId="4" numFmtId="4">
    <oc r="K21">
      <v>98484</v>
    </oc>
    <nc r="K21"/>
  </rcc>
  <rcc rId="17984" sId="4" numFmtId="19">
    <oc r="L21">
      <v>42395</v>
    </oc>
    <nc r="L21"/>
  </rcc>
  <rcc rId="17985" sId="4">
    <oc r="Q21">
      <v>208688</v>
    </oc>
    <nc r="Q21"/>
  </rcc>
  <rcc rId="17986" sId="4" numFmtId="19">
    <oc r="R21">
      <v>42395</v>
    </oc>
    <nc r="R21"/>
  </rcc>
  <rcc rId="17987" sId="4">
    <oc r="S21" t="inlineStr">
      <is>
        <t>Акт МР-5</t>
      </is>
    </oc>
    <nc r="S21"/>
  </rcc>
  <rcc rId="17988" sId="4" numFmtId="19">
    <oc r="T21">
      <v>42394</v>
    </oc>
    <nc r="T21"/>
  </rcc>
  <rcc rId="17989" sId="4" numFmtId="19">
    <oc r="A22">
      <v>42388</v>
    </oc>
    <nc r="A22"/>
  </rcc>
  <rcc rId="17990" sId="4">
    <oc r="B22" t="inlineStr">
      <is>
        <t>002/2016</t>
      </is>
    </oc>
    <nc r="B22"/>
  </rcc>
  <rcc rId="17991" sId="4" numFmtId="19">
    <oc r="C22">
      <v>42419</v>
    </oc>
    <nc r="C22"/>
  </rcc>
  <rcc rId="17992" sId="4" numFmtId="19">
    <oc r="D22">
      <v>42395</v>
    </oc>
    <nc r="D22"/>
  </rcc>
  <rcc rId="17993" sId="4">
    <oc r="F22" t="inlineStr">
      <is>
        <t>Исполнен 26.01.2016</t>
      </is>
    </oc>
    <nc r="F22"/>
  </rcc>
  <rcc rId="17994" sId="4">
    <oc r="G22" t="inlineStr">
      <is>
        <t>Выполнение работ по монтажу структурированной кабельной сети в помещениях № 35 по адресу г. Хабаровск, ул. Гоголя, 18</t>
      </is>
    </oc>
    <nc r="G22"/>
  </rcc>
  <rcc rId="17995" sId="4" numFmtId="4">
    <oc r="H22">
      <v>72762</v>
    </oc>
    <nc r="H22"/>
  </rcc>
  <rcc rId="17996" sId="4">
    <oc r="J22" t="inlineStr">
      <is>
        <t>ООО "Строительная компания "Электро Монтаж Строй"</t>
      </is>
    </oc>
    <nc r="J22"/>
  </rcc>
  <rcc rId="17997" sId="4" numFmtId="4">
    <oc r="K22">
      <v>72762</v>
    </oc>
    <nc r="K22"/>
  </rcc>
  <rcc rId="17998" sId="4" numFmtId="19">
    <oc r="L22">
      <v>42395</v>
    </oc>
    <nc r="L22"/>
  </rcc>
  <rcc rId="17999" sId="4">
    <oc r="Q22">
      <v>208689</v>
    </oc>
    <nc r="Q22"/>
  </rcc>
  <rcc rId="18000" sId="4">
    <oc r="R22" t="inlineStr">
      <is>
        <t>26.01.20416</t>
      </is>
    </oc>
    <nc r="R22"/>
  </rcc>
  <rcc rId="18001" sId="4">
    <oc r="S22" t="inlineStr">
      <is>
        <t>Акт МР-4</t>
      </is>
    </oc>
    <nc r="S22"/>
  </rcc>
  <rcc rId="18002" sId="4" numFmtId="19">
    <oc r="T22">
      <v>42394</v>
    </oc>
    <nc r="T22"/>
  </rcc>
  <rcc rId="18003" sId="4" numFmtId="19">
    <oc r="A23">
      <v>42388</v>
    </oc>
    <nc r="A23"/>
  </rcc>
  <rcc rId="18004" sId="4">
    <oc r="B23" t="inlineStr">
      <is>
        <t>003/2016</t>
      </is>
    </oc>
    <nc r="B23"/>
  </rcc>
  <rcc rId="18005" sId="4" numFmtId="19">
    <oc r="C23">
      <v>42419</v>
    </oc>
    <nc r="C23"/>
  </rcc>
  <rcc rId="18006" sId="4" numFmtId="19">
    <oc r="D23">
      <v>42424</v>
    </oc>
    <nc r="D23"/>
  </rcc>
  <rcc rId="18007" sId="4">
    <oc r="F23" t="inlineStr">
      <is>
        <t>Исполнен 24.02.2016</t>
      </is>
    </oc>
    <nc r="F23"/>
  </rcc>
  <rcc rId="18008" sId="4">
    <oc r="G23" t="inlineStr">
      <is>
        <t>Выполнение работ по внутренней отделке помещения № 35 по адресу г. Хабаровск, ул. Гоголя, 18</t>
      </is>
    </oc>
    <nc r="G23"/>
  </rcc>
  <rcc rId="18009" sId="4" numFmtId="4">
    <oc r="H23">
      <v>72401</v>
    </oc>
    <nc r="H23"/>
  </rcc>
  <rcc rId="18010" sId="4">
    <oc r="J23" t="inlineStr">
      <is>
        <t>ООО "ГЛОБАЛ-ДВ"</t>
      </is>
    </oc>
    <nc r="J23"/>
  </rcc>
  <rcc rId="18011" sId="4" numFmtId="4">
    <oc r="K23">
      <v>72401</v>
    </oc>
    <nc r="K23"/>
  </rcc>
  <rcc rId="18012" sId="4" numFmtId="19">
    <oc r="L23">
      <v>42424</v>
    </oc>
    <nc r="L23"/>
  </rcc>
  <rcc rId="18013" sId="4">
    <oc r="Q23">
      <v>511069</v>
    </oc>
    <nc r="Q23"/>
  </rcc>
  <rcc rId="18014" sId="4" numFmtId="19">
    <oc r="R23">
      <v>42424</v>
    </oc>
    <nc r="R23"/>
  </rcc>
  <rcc rId="18015" sId="4">
    <oc r="S23" t="inlineStr">
      <is>
        <t>Акт №1</t>
      </is>
    </oc>
    <nc r="S23"/>
  </rcc>
  <rcc rId="18016" sId="4" numFmtId="19">
    <oc r="T23">
      <v>42394</v>
    </oc>
    <nc r="T23"/>
  </rcc>
  <rcc rId="18017" sId="4" numFmtId="19">
    <oc r="A24">
      <v>42388</v>
    </oc>
    <nc r="A24"/>
  </rcc>
  <rcc rId="18018" sId="4">
    <oc r="B24" t="inlineStr">
      <is>
        <t>004/2016</t>
      </is>
    </oc>
    <nc r="B24"/>
  </rcc>
  <rcc rId="18019" sId="4" numFmtId="19">
    <oc r="C24">
      <v>42452</v>
    </oc>
    <nc r="C24"/>
  </rcc>
  <rcc rId="18020" sId="4" numFmtId="19">
    <oc r="D24">
      <v>42398</v>
    </oc>
    <nc r="D24"/>
  </rcc>
  <rcc rId="18021" sId="4">
    <oc r="F24" t="inlineStr">
      <is>
        <t>Исполнен 29.02.2016</t>
      </is>
    </oc>
    <nc r="F24"/>
  </rcc>
  <rcc rId="18022" sId="4">
    <oc r="G24" t="inlineStr">
      <is>
        <t>Оказание услуг по настройке телекоммуникационного оборудования</t>
      </is>
    </oc>
    <nc r="G24"/>
  </rcc>
  <rcc rId="18023" sId="4" numFmtId="4">
    <oc r="H24">
      <v>10000</v>
    </oc>
    <nc r="H24"/>
  </rcc>
  <rcc rId="18024" sId="4">
    <oc r="J24" t="inlineStr">
      <is>
        <t>ООО "Авантелеком"</t>
      </is>
    </oc>
    <nc r="J24"/>
  </rcc>
  <rcc rId="18025" sId="4" numFmtId="4">
    <oc r="K24">
      <v>10000</v>
    </oc>
    <nc r="K24"/>
  </rcc>
  <rcc rId="18026" sId="4" numFmtId="19">
    <oc r="L24">
      <v>42429</v>
    </oc>
    <nc r="L24"/>
  </rcc>
  <rcc rId="18027" sId="4">
    <oc r="Q24">
      <v>561960</v>
    </oc>
    <nc r="Q24"/>
  </rcc>
  <rcc rId="18028" sId="4" numFmtId="19">
    <oc r="R24">
      <v>42429</v>
    </oc>
    <nc r="R24"/>
  </rcc>
  <rcc rId="18029" sId="4">
    <oc r="S24" t="inlineStr">
      <is>
        <t>Акт б/н</t>
      </is>
    </oc>
    <nc r="S24"/>
  </rcc>
  <rcc rId="18030" sId="4" numFmtId="19">
    <oc r="T24">
      <v>42425</v>
    </oc>
    <nc r="T24"/>
  </rcc>
  <rcc rId="18031" sId="4" numFmtId="19">
    <oc r="A25">
      <v>42389</v>
    </oc>
    <nc r="A25"/>
  </rcc>
  <rcc rId="18032" sId="4">
    <oc r="B25" t="inlineStr">
      <is>
        <t>005/2016</t>
      </is>
    </oc>
    <nc r="B25"/>
  </rcc>
  <rcc rId="18033" sId="4" numFmtId="19">
    <oc r="C25">
      <v>42424</v>
    </oc>
    <nc r="C25"/>
  </rcc>
  <rcc rId="18034" sId="4" numFmtId="19">
    <oc r="D25">
      <v>42410</v>
    </oc>
    <nc r="D25"/>
  </rcc>
  <rcc rId="18035" sId="4">
    <oc r="F25" t="inlineStr">
      <is>
        <t>Исполнен 10.02.2016</t>
      </is>
    </oc>
    <nc r="F25"/>
  </rcc>
  <rcc rId="18036" sId="4">
    <oc r="G25" t="inlineStr">
      <is>
        <t>Поставка накопителя Flash Draiv 4Gb USB 2.0</t>
      </is>
    </oc>
    <nc r="G25"/>
  </rcc>
  <rcc rId="18037" sId="4" numFmtId="4">
    <oc r="H25">
      <v>45475</v>
    </oc>
    <nc r="H25"/>
  </rcc>
  <rcc rId="18038" sId="4">
    <oc r="J25" t="inlineStr">
      <is>
        <t>ООО "Востоксофтсервис"</t>
      </is>
    </oc>
    <nc r="J25"/>
  </rcc>
  <rcc rId="18039" sId="4" numFmtId="4">
    <oc r="K25">
      <v>45475</v>
    </oc>
    <nc r="K25"/>
  </rcc>
  <rcc rId="18040" sId="4" numFmtId="19">
    <oc r="L25">
      <v>42410</v>
    </oc>
    <nc r="L25"/>
  </rcc>
  <rcc rId="18041" sId="4">
    <oc r="Q25">
      <v>376796</v>
    </oc>
    <nc r="Q25"/>
  </rcc>
  <rcc rId="18042" sId="4" numFmtId="19">
    <oc r="R25">
      <v>42410</v>
    </oc>
    <nc r="R25"/>
  </rcc>
  <rcc rId="18043" sId="4">
    <oc r="S25" t="inlineStr">
      <is>
        <t xml:space="preserve">Т-н 6 </t>
      </is>
    </oc>
    <nc r="S25"/>
  </rcc>
  <rcc rId="18044" sId="4" numFmtId="19">
    <oc r="T25">
      <v>42394</v>
    </oc>
    <nc r="T25"/>
  </rcc>
  <rcc rId="18045" sId="4" numFmtId="19">
    <oc r="A26">
      <v>42388</v>
    </oc>
    <nc r="A26"/>
  </rcc>
  <rcc rId="18046" sId="4">
    <oc r="B26" t="inlineStr">
      <is>
        <t>005/2016/А</t>
      </is>
    </oc>
    <nc r="B26"/>
  </rcc>
  <rcc rId="18047" sId="4" numFmtId="19">
    <oc r="C26">
      <v>42418</v>
    </oc>
    <nc r="C26"/>
  </rcc>
  <rcc rId="18048" sId="4" numFmtId="19">
    <oc r="D26">
      <v>42398</v>
    </oc>
    <nc r="D26"/>
  </rcc>
  <rcc rId="18049" sId="4">
    <oc r="F26" t="inlineStr">
      <is>
        <t>Исполнен 29.01.2016</t>
      </is>
    </oc>
    <nc r="F26"/>
  </rcc>
  <rcc rId="18050" sId="4">
    <oc r="G26" t="inlineStr">
      <is>
        <t>Предоставление неисключительных прав использования программного обеспечения</t>
      </is>
    </oc>
    <nc r="G26"/>
  </rcc>
  <rcc rId="18051" sId="4" numFmtId="4">
    <oc r="H26">
      <v>43200</v>
    </oc>
    <nc r="H26"/>
  </rcc>
  <rcc rId="18052" sId="4">
    <oc r="J26" t="inlineStr">
      <is>
        <t>ООО "Дальсофт"</t>
      </is>
    </oc>
    <nc r="J26"/>
  </rcc>
  <rcc rId="18053" sId="4" numFmtId="4">
    <oc r="K26">
      <v>43200</v>
    </oc>
    <nc r="K26"/>
  </rcc>
  <rcc rId="18054" sId="4" numFmtId="19">
    <oc r="L26">
      <v>42398</v>
    </oc>
    <nc r="L26"/>
  </rcc>
  <rcc rId="18055" sId="4">
    <oc r="Q26">
      <v>263940</v>
    </oc>
    <nc r="Q26"/>
  </rcc>
  <rcc rId="18056" sId="4" numFmtId="19">
    <oc r="R26">
      <v>42398</v>
    </oc>
    <nc r="R26"/>
  </rcc>
  <rcc rId="18057" sId="4">
    <oc r="S26" t="inlineStr">
      <is>
        <t xml:space="preserve">Акт 69 </t>
      </is>
    </oc>
    <nc r="S26"/>
  </rcc>
  <rcc rId="18058" sId="4" numFmtId="19">
    <oc r="T26">
      <v>42388</v>
    </oc>
    <nc r="T26"/>
  </rcc>
  <rcc rId="18059" sId="4" numFmtId="19">
    <oc r="A27">
      <v>42401</v>
    </oc>
    <nc r="A27"/>
  </rcc>
  <rcc rId="18060" sId="4">
    <oc r="B27" t="inlineStr">
      <is>
        <t>006/2016</t>
      </is>
    </oc>
    <nc r="B27"/>
  </rcc>
  <rcc rId="18061" sId="4" numFmtId="19">
    <oc r="C27">
      <v>42735</v>
    </oc>
    <nc r="C27"/>
  </rcc>
  <rcc rId="18062" sId="4">
    <oc r="G27" t="inlineStr">
      <is>
        <t>Возмездное оказание услуг по ведению расчетов по заработной плате с применением программного обеспечения по вызовам</t>
      </is>
    </oc>
    <nc r="G27"/>
  </rcc>
  <rcc rId="18063" sId="4" numFmtId="4">
    <oc r="H27">
      <v>50000</v>
    </oc>
    <nc r="H27"/>
  </rcc>
  <rcc rId="18064" sId="4">
    <oc r="J27" t="inlineStr">
      <is>
        <t>ООО "Дальсофт"</t>
      </is>
    </oc>
    <nc r="J27"/>
  </rcc>
  <rcc rId="18065" sId="4">
    <oc r="K27">
      <f>5600+4500+14400</f>
    </oc>
    <nc r="K27"/>
  </rcc>
  <rcc rId="18066" sId="4" numFmtId="19">
    <oc r="L27">
      <v>42410</v>
    </oc>
    <nc r="L27"/>
  </rcc>
  <rcc rId="18067" sId="4">
    <oc r="Q27" t="inlineStr">
      <is>
        <t>377718  94706     94707</t>
      </is>
    </oc>
    <nc r="Q27"/>
  </rcc>
  <rcc rId="18068" sId="4">
    <oc r="R27" t="inlineStr">
      <is>
        <t>10.02.2016 11.04.2016 11.04.2016</t>
      </is>
    </oc>
    <nc r="R27"/>
  </rcc>
  <rcc rId="18069" sId="4">
    <oc r="S27" t="inlineStr">
      <is>
        <t>Акт 302            Акт 1364          Акт 1365</t>
      </is>
    </oc>
    <nc r="S27"/>
  </rcc>
  <rcc rId="18070" sId="4">
    <oc r="T27" t="inlineStr">
      <is>
        <t>04.02.2016   29.03.2016   01.04.2016</t>
      </is>
    </oc>
    <nc r="T27"/>
  </rcc>
  <rcc rId="18071" sId="4" numFmtId="19">
    <oc r="A28">
      <v>42401</v>
    </oc>
    <nc r="A28"/>
  </rcc>
  <rcc rId="18072" sId="4">
    <oc r="B28" t="inlineStr">
      <is>
        <t>007/2016</t>
      </is>
    </oc>
    <nc r="B28"/>
  </rcc>
  <rcc rId="18073" sId="4" numFmtId="19">
    <oc r="C28">
      <v>42460</v>
    </oc>
    <nc r="C28"/>
  </rcc>
  <rcc rId="18074" sId="4" numFmtId="19">
    <oc r="D28">
      <v>42425</v>
    </oc>
    <nc r="D28"/>
  </rcc>
  <rcc rId="18075" sId="4">
    <oc r="F28" t="inlineStr">
      <is>
        <t>Исполнен 25.02.2016</t>
      </is>
    </oc>
    <nc r="F28"/>
  </rcc>
  <rcc rId="18076" sId="4">
    <oc r="G28" t="inlineStr">
      <is>
        <t>Поставка печатных изданий</t>
      </is>
    </oc>
    <nc r="G28"/>
  </rcc>
  <rcc rId="18077" sId="4" numFmtId="4">
    <oc r="H28">
      <v>5100</v>
    </oc>
    <nc r="H28"/>
  </rcc>
  <rcc rId="18078" sId="4">
    <oc r="J28" t="inlineStr">
      <is>
        <t>КГБУ "Госэкспертиза Хабаровского края"</t>
      </is>
    </oc>
    <nc r="J28"/>
  </rcc>
  <rcc rId="18079" sId="4" numFmtId="4">
    <oc r="K28">
      <v>5100</v>
    </oc>
    <nc r="K28"/>
  </rcc>
  <rcc rId="18080" sId="4" numFmtId="19">
    <oc r="L28">
      <v>42425</v>
    </oc>
    <nc r="L28"/>
  </rcc>
  <rcc rId="18081" sId="4">
    <oc r="Q28">
      <v>519785</v>
    </oc>
    <nc r="Q28"/>
  </rcc>
  <rcc rId="18082" sId="4" numFmtId="19">
    <oc r="R28">
      <v>42425</v>
    </oc>
    <nc r="R28"/>
  </rcc>
  <rcc rId="18083" sId="4">
    <oc r="S28" t="inlineStr">
      <is>
        <t>Т-н С0000030</t>
      </is>
    </oc>
    <nc r="S28"/>
  </rcc>
  <rcc rId="18084" sId="4" numFmtId="19">
    <oc r="T28">
      <v>42431</v>
    </oc>
    <nc r="T28"/>
  </rcc>
  <rcc rId="18085" sId="4" numFmtId="19">
    <oc r="A29">
      <v>42401</v>
    </oc>
    <nc r="A29"/>
  </rcc>
  <rcc rId="18086" sId="4">
    <oc r="B29" t="inlineStr">
      <is>
        <t>008/2016</t>
      </is>
    </oc>
    <nc r="B29"/>
  </rcc>
  <rcc rId="18087" sId="4" numFmtId="19">
    <oc r="C29">
      <v>42419</v>
    </oc>
    <nc r="C29"/>
  </rcc>
  <rcc rId="18088" sId="4" numFmtId="19">
    <oc r="D29">
      <v>42412</v>
    </oc>
    <nc r="D29"/>
  </rcc>
  <rcc rId="18089" sId="4">
    <oc r="F29" t="inlineStr">
      <is>
        <t>Исполнен      19.02.2016</t>
      </is>
    </oc>
    <nc r="F29"/>
  </rcc>
  <rcc rId="18090" sId="4">
    <oc r="G29" t="inlineStr">
      <is>
        <t>Оказание образовательных услуг по повышению квалификации</t>
      </is>
    </oc>
    <nc r="G29"/>
  </rcc>
  <rcc rId="18091" sId="4" numFmtId="4">
    <oc r="H29">
      <v>37840</v>
    </oc>
    <nc r="H29"/>
  </rcc>
  <rcc rId="18092" sId="4">
    <oc r="J29" t="inlineStr">
      <is>
        <t>Федеральное государственное бюджетное образовательное учреждение высшего образования "Хабаровский государственный университет экономики и права"</t>
      </is>
    </oc>
    <nc r="J29"/>
  </rcc>
  <rcc rId="18093" sId="4" numFmtId="4">
    <oc r="K29">
      <v>37840</v>
    </oc>
    <nc r="K29"/>
  </rcc>
  <rcc rId="18094" sId="4" numFmtId="19">
    <oc r="L29">
      <v>42412</v>
    </oc>
    <nc r="L29"/>
  </rcc>
  <rcc rId="18095" sId="4">
    <oc r="M29">
      <v>410049</v>
    </oc>
    <nc r="M29"/>
  </rcc>
  <rcc rId="18096" sId="4" numFmtId="19">
    <oc r="N29">
      <v>42412</v>
    </oc>
    <nc r="N29"/>
  </rcc>
  <rcc rId="18097" sId="4">
    <oc r="S29" t="inlineStr">
      <is>
        <t>Акт б/н</t>
      </is>
    </oc>
    <nc r="S29"/>
  </rcc>
  <rcc rId="18098" sId="4" numFmtId="19">
    <oc r="T29">
      <v>42419</v>
    </oc>
    <nc r="T29"/>
  </rcc>
  <rcc rId="18099" sId="4" numFmtId="19">
    <oc r="A30">
      <v>42401</v>
    </oc>
    <nc r="A30"/>
  </rcc>
  <rcc rId="18100" sId="4">
    <oc r="B30" t="inlineStr">
      <is>
        <t>009/2016</t>
      </is>
    </oc>
    <nc r="B30"/>
  </rcc>
  <rcc rId="18101" sId="4" numFmtId="19">
    <oc r="C30">
      <v>42447</v>
    </oc>
    <nc r="C30"/>
  </rcc>
  <rcc rId="18102" sId="4" numFmtId="19">
    <oc r="D30">
      <v>42412</v>
    </oc>
    <nc r="D30"/>
  </rcc>
  <rcc rId="18103" sId="4">
    <oc r="F30" t="inlineStr">
      <is>
        <t>Исполнен 12.02.2016</t>
      </is>
    </oc>
    <nc r="F30"/>
  </rcc>
  <rcc rId="18104" sId="4">
    <oc r="G30" t="inlineStr">
      <is>
        <t>Оказание образовательных услуг по дополнительной профессиональной переподготовке</t>
      </is>
    </oc>
    <nc r="G30"/>
  </rcc>
  <rcc rId="18105" sId="4" numFmtId="4">
    <oc r="H30">
      <v>75900</v>
    </oc>
    <nc r="H30"/>
  </rcc>
  <rcc rId="18106" sId="4">
    <oc r="J30" t="inlineStr">
      <is>
        <t>Федеральное государственное бюджетное образовательное учреждение высшего образования "Хабаровский государственный университет экономики и права"</t>
      </is>
    </oc>
    <nc r="J30"/>
  </rcc>
  <rcc rId="18107" sId="4" numFmtId="4">
    <oc r="K30">
      <v>75900</v>
    </oc>
    <nc r="K30"/>
  </rcc>
  <rcc rId="18108" sId="4" numFmtId="19">
    <oc r="L30">
      <v>42412</v>
    </oc>
    <nc r="L30"/>
  </rcc>
  <rcc rId="18109" sId="4">
    <oc r="Q30">
      <v>410051</v>
    </oc>
    <nc r="Q30"/>
  </rcc>
  <rcc rId="18110" sId="4" numFmtId="19">
    <oc r="R30">
      <v>42412</v>
    </oc>
    <nc r="R30"/>
  </rcc>
  <rcc rId="18111" sId="4">
    <oc r="S30" t="inlineStr">
      <is>
        <t>Акт 009/2016</t>
      </is>
    </oc>
    <nc r="S30"/>
  </rcc>
  <rcc rId="18112" sId="4" numFmtId="19">
    <oc r="T30">
      <v>42401</v>
    </oc>
    <nc r="T30"/>
  </rcc>
  <rcc rId="18113" sId="4" numFmtId="19">
    <oc r="A31">
      <v>42409</v>
    </oc>
    <nc r="A31"/>
  </rcc>
  <rcc rId="18114" sId="4">
    <oc r="B31" t="inlineStr">
      <is>
        <t>010/2016</t>
      </is>
    </oc>
    <nc r="B31"/>
  </rcc>
  <rcc rId="18115" sId="4" numFmtId="19">
    <oc r="C31">
      <v>42735</v>
    </oc>
    <nc r="C31"/>
  </rcc>
  <rcc rId="18116" sId="4">
    <oc r="G31" t="inlineStr">
      <is>
        <t>Оказание услуг по хранению транспортного средства  TOYOTA CROWN</t>
      </is>
    </oc>
    <nc r="G31"/>
  </rcc>
  <rcc rId="18117" sId="4" numFmtId="4">
    <oc r="H31">
      <v>48600</v>
    </oc>
    <nc r="H31"/>
  </rcc>
  <rcc rId="18118" sId="4">
    <oc r="J31" t="inlineStr">
      <is>
        <t>ИП Исаев С.Ю.</t>
      </is>
    </oc>
    <nc r="J31"/>
  </rcc>
  <rcc rId="18119" sId="4">
    <oc r="K31">
      <f>2250+4650+4050+4650</f>
    </oc>
    <nc r="K31"/>
  </rcc>
  <rcc rId="18120" sId="4" numFmtId="19">
    <oc r="L31">
      <v>42531</v>
    </oc>
    <nc r="L31"/>
  </rcc>
  <rcc rId="18121" sId="4">
    <oc r="Q31" t="inlineStr">
      <is>
        <t>778937    177157   402595        754434</t>
      </is>
    </oc>
    <nc r="Q31"/>
  </rcc>
  <rcc rId="18122" sId="4">
    <oc r="R31" t="inlineStr">
      <is>
        <t>22.03.2016 19.04.2016 11.05.2016   10.06.2016</t>
      </is>
    </oc>
    <nc r="R31"/>
  </rcc>
  <rcc rId="18123" sId="4">
    <oc r="S31" t="inlineStr">
      <is>
        <t>Акт  4               Акт 7                     Акт 11          Акт13</t>
      </is>
    </oc>
    <nc r="S31"/>
  </rcc>
  <rcc rId="18124" sId="4">
    <oc r="T31" t="inlineStr">
      <is>
        <t>29.02.2016  31.03.2016  30.04.2016    31.05.2016</t>
      </is>
    </oc>
    <nc r="T31"/>
  </rcc>
  <rcc rId="18125" sId="4" numFmtId="19">
    <oc r="A32">
      <v>42415</v>
    </oc>
    <nc r="A32"/>
  </rcc>
  <rcc rId="18126" sId="4">
    <oc r="B32" t="inlineStr">
      <is>
        <t>011/2016</t>
      </is>
    </oc>
    <nc r="B32"/>
  </rcc>
  <rcc rId="18127" sId="4" numFmtId="19">
    <oc r="C32">
      <v>42458</v>
    </oc>
    <nc r="C32"/>
  </rcc>
  <rcc rId="18128" sId="4" numFmtId="19">
    <oc r="D32">
      <v>42425</v>
    </oc>
    <nc r="D32"/>
  </rcc>
  <rcc rId="18129" sId="4">
    <oc r="F32" t="inlineStr">
      <is>
        <t>Исполнен 25.02.2016</t>
      </is>
    </oc>
    <nc r="F32"/>
  </rcc>
  <rcc rId="18130" sId="4">
    <oc r="G32" t="inlineStr">
      <is>
        <t>Поставка экземпляра прлграммного продукта новой версии</t>
      </is>
    </oc>
    <nc r="G32"/>
  </rcc>
  <rcc rId="18131" sId="4" numFmtId="4">
    <oc r="H32">
      <v>10350</v>
    </oc>
    <nc r="H32"/>
  </rcc>
  <rcc rId="18132" sId="4">
    <oc r="J32" t="inlineStr">
      <is>
        <t>ООО "Программные продукты "Парус"</t>
      </is>
    </oc>
    <nc r="J32"/>
  </rcc>
  <rcc rId="18133" sId="4" numFmtId="4">
    <oc r="K32">
      <v>10350</v>
    </oc>
    <nc r="K32"/>
  </rcc>
  <rcc rId="18134" sId="4" numFmtId="19">
    <oc r="L32">
      <v>42425</v>
    </oc>
    <nc r="L32"/>
  </rcc>
  <rcc rId="18135" sId="4">
    <oc r="Q32">
      <v>521929</v>
    </oc>
    <nc r="Q32"/>
  </rcc>
  <rcc rId="18136" sId="4" numFmtId="19">
    <oc r="R32">
      <v>42425</v>
    </oc>
    <nc r="R32"/>
  </rcc>
  <rcc rId="18137" sId="4">
    <oc r="S32" t="inlineStr">
      <is>
        <t>Акт б/н</t>
      </is>
    </oc>
    <nc r="S32"/>
  </rcc>
  <rcc rId="18138" sId="4" numFmtId="19">
    <oc r="T32">
      <v>42420</v>
    </oc>
    <nc r="T32"/>
  </rcc>
  <rcc rId="18139" sId="4" numFmtId="19">
    <oc r="A33">
      <v>42415</v>
    </oc>
    <nc r="A33"/>
  </rcc>
  <rcc rId="18140" sId="4">
    <oc r="B33" t="inlineStr">
      <is>
        <t>012/2016</t>
      </is>
    </oc>
    <nc r="B33"/>
  </rcc>
  <rcc rId="18141" sId="4" numFmtId="19">
    <oc r="C33">
      <v>42446</v>
    </oc>
    <nc r="C33"/>
  </rcc>
  <rcc rId="18142" sId="4" numFmtId="19">
    <oc r="D33">
      <v>42438</v>
    </oc>
    <nc r="D33"/>
  </rcc>
  <rcc rId="18143" sId="4">
    <oc r="F33" t="inlineStr">
      <is>
        <t>Исполнен 09.03.2016</t>
      </is>
    </oc>
    <nc r="F33"/>
  </rcc>
  <rcc rId="18144" sId="4">
    <oc r="G33" t="inlineStr">
      <is>
        <t>В рамках проведения заседания коллегии министерства образования и науки Хабаровского края: изготовление шильды металлической, покрытие глянцевое (золотом), 5х17 см.</t>
      </is>
    </oc>
    <nc r="G33"/>
  </rcc>
  <rcc rId="18145" sId="4" numFmtId="4">
    <oc r="H33">
      <v>3780</v>
    </oc>
    <nc r="H33"/>
  </rcc>
  <rcc rId="18146" sId="4">
    <oc r="J33" t="inlineStr">
      <is>
        <t>ООО "Рапид"</t>
      </is>
    </oc>
    <nc r="J33"/>
  </rcc>
  <rcc rId="18147" sId="4" numFmtId="4">
    <oc r="K33">
      <v>3780</v>
    </oc>
    <nc r="K33"/>
  </rcc>
  <rcc rId="18148" sId="4" numFmtId="19">
    <oc r="L33">
      <v>42438</v>
    </oc>
    <nc r="L33"/>
  </rcc>
  <rcc rId="18149" sId="4">
    <oc r="Q33">
      <v>644661</v>
    </oc>
    <nc r="Q33"/>
  </rcc>
  <rcc rId="18150" sId="4" numFmtId="19">
    <oc r="R33">
      <v>42438</v>
    </oc>
    <nc r="R33"/>
  </rcc>
  <rcc rId="18151" sId="4">
    <oc r="S33" t="inlineStr">
      <is>
        <t>Акт б/н</t>
      </is>
    </oc>
    <nc r="S33"/>
  </rcc>
  <rcc rId="18152" sId="4" numFmtId="19">
    <oc r="T33">
      <v>42419</v>
    </oc>
    <nc r="T33"/>
  </rcc>
  <rcc rId="18153" sId="4" numFmtId="19">
    <oc r="A34">
      <v>42418</v>
    </oc>
    <nc r="A34"/>
  </rcc>
  <rcc rId="18154" sId="4">
    <oc r="B34" t="inlineStr">
      <is>
        <t>012/2016А</t>
      </is>
    </oc>
    <nc r="B34"/>
  </rcc>
  <rcc rId="18155" sId="4" numFmtId="19">
    <oc r="D34">
      <v>42440</v>
    </oc>
    <nc r="D34"/>
  </rcc>
  <rcc rId="18156" sId="4">
    <oc r="F34" t="inlineStr">
      <is>
        <t>Исполнен      11.03.2016</t>
      </is>
    </oc>
    <nc r="F34"/>
  </rcc>
  <rcc rId="18157" sId="4">
    <oc r="G34" t="inlineStr">
      <is>
        <t>Предоставление права использования и абонентское обслуживание Системы "Контур-Экстерн"</t>
      </is>
    </oc>
    <nc r="G34"/>
  </rcc>
  <rcc rId="18158" sId="4" numFmtId="4">
    <oc r="H34">
      <v>32513</v>
    </oc>
    <nc r="H34"/>
  </rcc>
  <rcc rId="18159" sId="4">
    <oc r="J34" t="inlineStr">
      <is>
        <t>ЗАО "Производственная фирма "СКБ Контур"</t>
      </is>
    </oc>
    <nc r="J34"/>
  </rcc>
  <rcc rId="18160" sId="4">
    <oc r="K34">
      <f>9753.9+22759.1</f>
    </oc>
    <nc r="K34"/>
  </rcc>
  <rcc rId="18161" sId="4" numFmtId="19">
    <oc r="L34">
      <v>42440</v>
    </oc>
    <nc r="L34"/>
  </rcc>
  <rcc rId="18162" sId="4">
    <oc r="M34">
      <v>521927</v>
    </oc>
    <nc r="M34"/>
  </rcc>
  <rcc rId="18163" sId="4" numFmtId="19">
    <oc r="N34">
      <v>42425</v>
    </oc>
    <nc r="N34"/>
  </rcc>
  <rcc rId="18164" sId="4">
    <oc r="O34">
      <v>675614</v>
    </oc>
    <nc r="O34"/>
  </rcc>
  <rcc rId="18165" sId="4" numFmtId="19">
    <oc r="P34">
      <v>42440</v>
    </oc>
    <nc r="P34"/>
  </rcc>
  <rcc rId="18166" sId="4">
    <oc r="S34" t="inlineStr">
      <is>
        <t>Акт 1602810454</t>
      </is>
    </oc>
    <nc r="S34"/>
  </rcc>
  <rcc rId="18167" sId="4" numFmtId="19">
    <oc r="T34">
      <v>42420</v>
    </oc>
    <nc r="T34"/>
  </rcc>
  <rcc rId="18168" sId="4" numFmtId="19">
    <oc r="A35">
      <v>42420</v>
    </oc>
    <nc r="A35"/>
  </rcc>
  <rcc rId="18169" sId="4">
    <oc r="B35" t="inlineStr">
      <is>
        <t>013/2016</t>
      </is>
    </oc>
    <nc r="B35"/>
  </rcc>
  <rcc rId="18170" sId="4" numFmtId="19">
    <oc r="C35">
      <v>42735</v>
    </oc>
    <nc r="C35"/>
  </rcc>
  <rcc rId="18171" sId="4">
    <oc r="G35" t="inlineStr">
      <is>
        <t>Оказание информационных услуг по сопровождению (обновлению) программ для ЭВМ и баз данных, составляющих информационно-справочную систему (ИСС) "Кодекс" и/или "Техэксперт"</t>
      </is>
    </oc>
    <nc r="G35"/>
  </rcc>
  <rcc rId="18172" sId="4" numFmtId="4">
    <oc r="H35">
      <v>84130</v>
    </oc>
    <nc r="H35"/>
  </rcc>
  <rcc rId="18173" sId="4">
    <oc r="J35" t="inlineStr">
      <is>
        <t>ООО "ДиЛеММа"</t>
      </is>
    </oc>
    <nc r="J35"/>
  </rcc>
  <rcc rId="18174" sId="4">
    <oc r="K35">
      <f>9220+1150+9220</f>
    </oc>
    <nc r="K35"/>
  </rcc>
  <rcc rId="18175" sId="4" numFmtId="19">
    <oc r="L35">
      <v>42541</v>
    </oc>
    <nc r="L35"/>
  </rcc>
  <rcc rId="18176" sId="4">
    <oc r="Q35" t="inlineStr">
      <is>
        <t>69029    69030    824750</t>
      </is>
    </oc>
    <nc r="Q35"/>
  </rcc>
  <rcc rId="18177" sId="4">
    <oc r="R35" t="inlineStr">
      <is>
        <t>07.04.2016 07.04.2016   20.05.2016</t>
      </is>
    </oc>
    <nc r="R35"/>
  </rcc>
  <rcc rId="18178" sId="4">
    <oc r="S35" t="inlineStr">
      <is>
        <t>Акт 569              Т-н 568            Акт 926</t>
      </is>
    </oc>
    <nc r="S35"/>
  </rcc>
  <rcc rId="18179" sId="4">
    <oc r="T35" t="inlineStr">
      <is>
        <t>01.04.2016 01.04.2016    31.05.2016</t>
      </is>
    </oc>
    <nc r="T35"/>
  </rcc>
  <rcc rId="18180" sId="4" numFmtId="19">
    <oc r="A36">
      <v>42426</v>
    </oc>
    <nc r="A36"/>
  </rcc>
  <rcc rId="18181" sId="4">
    <oc r="B36" t="inlineStr">
      <is>
        <t>014/2016</t>
      </is>
    </oc>
    <nc r="B36"/>
  </rcc>
  <rcc rId="18182" sId="4" numFmtId="19">
    <oc r="C36">
      <v>42475</v>
    </oc>
    <nc r="C36"/>
  </rcc>
  <rcc rId="18183" sId="4">
    <oc r="G36" t="inlineStr">
      <is>
        <t>Оказание услуг по очистке от снега, надели и сосулек кровли здания и уборке скинутого снега с территории вокруг здания</t>
      </is>
    </oc>
    <nc r="G36"/>
  </rcc>
  <rcc rId="18184" sId="4" numFmtId="4">
    <oc r="H36">
      <v>17000</v>
    </oc>
    <nc r="H36"/>
  </rcc>
  <rcc rId="18185" sId="4">
    <oc r="J36" t="inlineStr">
      <is>
        <t>ООО "Амурская ремонтно-строительная компания"</t>
      </is>
    </oc>
    <nc r="J36"/>
  </rcc>
  <rcc rId="18186" sId="4" numFmtId="19">
    <oc r="A37">
      <v>42426</v>
    </oc>
    <nc r="A37"/>
  </rcc>
  <rcc rId="18187" sId="4">
    <oc r="B37" t="inlineStr">
      <is>
        <t>015/2016</t>
      </is>
    </oc>
    <nc r="B37"/>
  </rcc>
  <rcc rId="18188" sId="4" numFmtId="19">
    <oc r="D37">
      <v>42451</v>
    </oc>
    <nc r="D37"/>
  </rcc>
  <rcc rId="18189" sId="4">
    <oc r="F37" t="inlineStr">
      <is>
        <t>Исполнен 22.03.2016</t>
      </is>
    </oc>
    <nc r="F37"/>
  </rcc>
  <rcc rId="18190" sId="4">
    <oc r="G37" t="inlineStr">
      <is>
        <t>ОСАГО</t>
      </is>
    </oc>
    <nc r="G37"/>
  </rcc>
  <rcc rId="18191" sId="4" numFmtId="4">
    <oc r="H37">
      <v>10707.8</v>
    </oc>
    <nc r="H37"/>
  </rcc>
  <rcc rId="18192" sId="4">
    <oc r="J37" t="inlineStr">
      <is>
        <t>ОАО "АльфаСтрахование"</t>
      </is>
    </oc>
    <nc r="J37"/>
  </rcc>
  <rcc rId="18193" sId="4" numFmtId="4">
    <oc r="K37">
      <v>10707.8</v>
    </oc>
    <nc r="K37"/>
  </rcc>
  <rcc rId="18194" sId="4" numFmtId="19">
    <oc r="L37">
      <v>42451</v>
    </oc>
    <nc r="L37"/>
  </rcc>
  <rcc rId="18195" sId="4">
    <oc r="Q37">
      <v>779825</v>
    </oc>
    <nc r="Q37"/>
  </rcc>
  <rcc rId="18196" sId="4" numFmtId="19">
    <oc r="R37">
      <v>42451</v>
    </oc>
    <nc r="R37"/>
  </rcc>
  <rcc rId="18197" sId="4">
    <oc r="S37" t="inlineStr">
      <is>
        <t xml:space="preserve">Акт ОС-11367/7691/R </t>
      </is>
    </oc>
    <nc r="S37"/>
  </rcc>
  <rcc rId="18198" sId="4" numFmtId="19">
    <oc r="T37">
      <v>42429</v>
    </oc>
    <nc r="T37"/>
  </rcc>
  <rcc rId="18199" sId="4" numFmtId="19">
    <oc r="A38">
      <v>42429</v>
    </oc>
    <nc r="A38"/>
  </rcc>
  <rcc rId="18200" sId="4">
    <oc r="B38" t="inlineStr">
      <is>
        <t>016/2015</t>
      </is>
    </oc>
    <nc r="B38"/>
  </rcc>
  <rcc rId="18201" sId="4" numFmtId="19">
    <oc r="C38">
      <v>42735</v>
    </oc>
    <nc r="C38"/>
  </rcc>
  <rcc rId="18202" sId="4">
    <oc r="G38" t="inlineStr">
      <is>
        <t>Оказание услуг по утилизаци покрышек отработанных</t>
      </is>
    </oc>
    <nc r="G38"/>
  </rcc>
  <rcc rId="18203" sId="4" numFmtId="4">
    <oc r="H38">
      <v>5172.07</v>
    </oc>
    <nc r="H38"/>
  </rcc>
  <rcc rId="18204" sId="4">
    <oc r="J38" t="inlineStr">
      <is>
        <t>ООО "Бриз"</t>
      </is>
    </oc>
    <nc r="J38"/>
  </rcc>
  <rcc rId="18205" sId="4">
    <oc r="K38">
      <f>103.45</f>
    </oc>
    <nc r="K38"/>
  </rcc>
  <rcc rId="18206" sId="4" numFmtId="19">
    <oc r="L38">
      <v>42485</v>
    </oc>
    <nc r="L38"/>
  </rcc>
  <rcc rId="18207" sId="4">
    <oc r="Q38">
      <v>243016</v>
    </oc>
    <nc r="Q38"/>
  </rcc>
  <rcc rId="18208" sId="4" numFmtId="19">
    <oc r="R38">
      <v>42485</v>
    </oc>
    <nc r="R38"/>
  </rcc>
  <rcc rId="18209" sId="4">
    <oc r="S38" t="inlineStr">
      <is>
        <t>Акт 000024</t>
      </is>
    </oc>
    <nc r="S38"/>
  </rcc>
  <rcc rId="18210" sId="4" numFmtId="19">
    <oc r="T38">
      <v>42481</v>
    </oc>
    <nc r="T38"/>
  </rcc>
  <rcc rId="18211" sId="4" numFmtId="19">
    <oc r="A39">
      <v>42432</v>
    </oc>
    <nc r="A39"/>
  </rcc>
  <rcc rId="18212" sId="4">
    <oc r="B39" t="inlineStr">
      <is>
        <t>017/2016</t>
      </is>
    </oc>
    <nc r="B39"/>
  </rcc>
  <rcc rId="18213" sId="4" numFmtId="19">
    <oc r="C39">
      <v>42461</v>
    </oc>
    <nc r="C39"/>
  </rcc>
  <rcc rId="18214" sId="4" numFmtId="19">
    <oc r="D39">
      <v>42475</v>
    </oc>
    <nc r="D39"/>
  </rcc>
  <rcc rId="18215" sId="4">
    <oc r="F39" t="inlineStr">
      <is>
        <t>Исполнен 15.04.2016</t>
      </is>
    </oc>
    <nc r="F39"/>
  </rcc>
  <rcc rId="18216" sId="4">
    <oc r="G39" t="inlineStr">
      <is>
        <t>Поставка брифинга-приставки для стола</t>
      </is>
    </oc>
    <nc r="G39"/>
  </rcc>
  <rcc rId="18217" sId="4" numFmtId="4">
    <oc r="H39">
      <v>1541</v>
    </oc>
    <nc r="H39"/>
  </rcc>
  <rcc rId="18218" sId="4">
    <oc r="J39" t="inlineStr">
      <is>
        <t>ООО "Фортуна"</t>
      </is>
    </oc>
    <nc r="J39"/>
  </rcc>
  <rcc rId="18219" sId="4" numFmtId="4">
    <oc r="K39">
      <v>1541</v>
    </oc>
    <nc r="K39"/>
  </rcc>
  <rcc rId="18220" sId="4" numFmtId="19">
    <oc r="L39">
      <v>42475</v>
    </oc>
    <nc r="L39"/>
  </rcc>
  <rcc rId="18221" sId="4">
    <oc r="Q39">
      <v>150012</v>
    </oc>
    <nc r="Q39"/>
  </rcc>
  <rcc rId="18222" sId="4" numFmtId="19">
    <oc r="R39">
      <v>42474</v>
    </oc>
    <nc r="R39"/>
  </rcc>
  <rcc rId="18223" sId="4">
    <oc r="S39" t="inlineStr">
      <is>
        <t>Т-н 19</t>
      </is>
    </oc>
    <nc r="S39"/>
  </rcc>
  <rcc rId="18224" sId="4" numFmtId="19">
    <oc r="T39">
      <v>42448</v>
    </oc>
    <nc r="T39"/>
  </rcc>
  <rcc rId="18225" sId="4" numFmtId="19">
    <oc r="A40">
      <v>42440</v>
    </oc>
    <nc r="A40"/>
  </rcc>
  <rcc rId="18226" sId="4">
    <oc r="B40" t="inlineStr">
      <is>
        <t>018/2016</t>
      </is>
    </oc>
    <nc r="B40"/>
  </rcc>
  <rcc rId="18227" sId="4" numFmtId="19">
    <oc r="C40">
      <v>42481</v>
    </oc>
    <nc r="C40"/>
  </rcc>
  <rcc rId="18228" sId="4" numFmtId="19">
    <oc r="D40">
      <v>42458</v>
    </oc>
    <nc r="D40"/>
  </rcc>
  <rcc rId="18229" sId="4">
    <oc r="F40" t="inlineStr">
      <is>
        <t>Исполнен 29.03.2016</t>
      </is>
    </oc>
    <nc r="F40"/>
  </rcc>
  <rcc rId="18230" sId="4">
    <oc r="G40" t="inlineStr">
      <is>
        <t>Предоставление прав на использование программ для ЭВМ и Баз данных (ежеквартальные текущие индексы к ТСНБ Хаб.края на 1 кв. 2016 г. в электр. виде в формате ПК "Гранд-Смета" на три раб.места)</t>
      </is>
    </oc>
    <nc r="G40"/>
  </rcc>
  <rcc rId="18231" sId="4" numFmtId="4">
    <oc r="H40">
      <v>6000</v>
    </oc>
    <nc r="H40"/>
  </rcc>
  <rcc rId="18232" sId="4">
    <oc r="J40" t="inlineStr">
      <is>
        <t>ИП Грибкова С.Ю.</t>
      </is>
    </oc>
    <nc r="J40"/>
  </rcc>
  <rcc rId="18233" sId="4">
    <oc r="K40">
      <f>1800+4200</f>
    </oc>
    <nc r="K40"/>
  </rcc>
  <rcc rId="18234" sId="4" numFmtId="19">
    <oc r="L40">
      <v>42458</v>
    </oc>
    <nc r="L40"/>
  </rcc>
  <rcc rId="18235" sId="4">
    <oc r="M40">
      <v>700740</v>
    </oc>
    <nc r="M40"/>
  </rcc>
  <rcc rId="18236" sId="4" numFmtId="19">
    <oc r="N40">
      <v>42444</v>
    </oc>
    <nc r="N40"/>
  </rcc>
  <rcc rId="18237" sId="4">
    <oc r="O40">
      <v>854678</v>
    </oc>
    <nc r="O40"/>
  </rcc>
  <rcc rId="18238" sId="4" numFmtId="19">
    <oc r="P40">
      <v>42458</v>
    </oc>
    <nc r="P40"/>
  </rcc>
  <rcc rId="18239" sId="4">
    <oc r="S40" t="inlineStr">
      <is>
        <t xml:space="preserve">Акт 85 </t>
      </is>
    </oc>
    <nc r="S40"/>
  </rcc>
  <rcc rId="18240" sId="4" numFmtId="19">
    <oc r="T40">
      <v>42447</v>
    </oc>
    <nc r="T40"/>
  </rcc>
  <rcc rId="18241" sId="4" numFmtId="19">
    <oc r="A41">
      <v>42443</v>
    </oc>
    <nc r="A41"/>
  </rcc>
  <rcc rId="18242" sId="4">
    <oc r="B41" t="inlineStr">
      <is>
        <t>019/2016</t>
      </is>
    </oc>
    <nc r="B41"/>
  </rcc>
  <rcc rId="18243" sId="4" numFmtId="19">
    <oc r="C41">
      <v>42468</v>
    </oc>
    <nc r="C41"/>
  </rcc>
  <rcc rId="18244" sId="4" numFmtId="19">
    <oc r="D41">
      <v>42451</v>
    </oc>
    <nc r="D41"/>
  </rcc>
  <rcc rId="18245" sId="4">
    <oc r="F41" t="inlineStr">
      <is>
        <t>Исполнен      22.03.2016</t>
      </is>
    </oc>
    <nc r="F41"/>
  </rcc>
  <rcc rId="18246" sId="4">
    <oc r="G41" t="inlineStr">
      <is>
        <t>Оказание услуг дополнительного профессионального образования в области охраны труда</t>
      </is>
    </oc>
    <nc r="G41"/>
  </rcc>
  <rcc rId="18247" sId="4" numFmtId="4">
    <oc r="H41">
      <v>2990</v>
    </oc>
    <nc r="H41"/>
  </rcc>
  <rcc rId="18248" sId="4">
    <oc r="J41" t="inlineStr">
      <is>
        <t>АНО "ЦДПОиС по ДФО"</t>
      </is>
    </oc>
    <nc r="J41"/>
  </rcc>
  <rcc rId="18249" sId="4" numFmtId="4">
    <oc r="K41">
      <v>2990</v>
    </oc>
    <nc r="K41"/>
  </rcc>
  <rcc rId="18250" sId="4" numFmtId="19">
    <oc r="L41">
      <v>42451</v>
    </oc>
    <nc r="L41"/>
  </rcc>
  <rcc rId="18251" sId="4">
    <oc r="Q41">
      <v>780111</v>
    </oc>
    <nc r="Q41"/>
  </rcc>
  <rcc rId="18252" sId="4" numFmtId="19">
    <oc r="R41">
      <v>42451</v>
    </oc>
    <nc r="R41"/>
  </rcc>
  <rcc rId="18253" sId="4">
    <oc r="S41" t="inlineStr">
      <is>
        <t xml:space="preserve">Акт 316/УЦ </t>
      </is>
    </oc>
    <nc r="S41"/>
  </rcc>
  <rcc rId="18254" sId="4" numFmtId="19">
    <oc r="T41">
      <v>42450</v>
    </oc>
    <nc r="T41"/>
  </rcc>
  <rcc rId="18255" sId="4" numFmtId="19">
    <oc r="A42">
      <v>42443</v>
    </oc>
    <nc r="A42"/>
  </rcc>
  <rcc rId="18256" sId="4">
    <oc r="B42" t="inlineStr">
      <is>
        <t>020/2016</t>
      </is>
    </oc>
    <nc r="B42"/>
  </rcc>
  <rcc rId="18257" sId="4" numFmtId="19">
    <oc r="D42">
      <v>42472</v>
    </oc>
    <nc r="D42"/>
  </rcc>
  <rcc rId="18258" sId="4">
    <oc r="F42" t="inlineStr">
      <is>
        <t>Исполнен 12.04.2016</t>
      </is>
    </oc>
    <nc r="F42"/>
  </rcc>
  <rcc rId="18259" sId="4">
    <oc r="G42" t="inlineStr">
      <is>
        <t>Оказание услуг Удостоверяющего центра</t>
      </is>
    </oc>
    <nc r="G42"/>
  </rcc>
  <rcc rId="18260" sId="4" numFmtId="4">
    <oc r="H42">
      <v>16200</v>
    </oc>
    <nc r="H42"/>
  </rcc>
  <rcc rId="18261" sId="4">
    <oc r="J42" t="inlineStr">
      <is>
        <t>ЗАО "Производственная фирма "СКБ Контур"</t>
      </is>
    </oc>
    <nc r="J42"/>
  </rcc>
  <rcc rId="18262" sId="4" numFmtId="4">
    <oc r="K42">
      <v>16200</v>
    </oc>
    <nc r="K42"/>
  </rcc>
  <rcc rId="18263" sId="4" numFmtId="19">
    <oc r="L42">
      <v>42471</v>
    </oc>
    <nc r="L42"/>
  </rcc>
  <rcc rId="18264" sId="4">
    <oc r="Q42">
      <v>106497</v>
    </oc>
    <nc r="Q42"/>
  </rcc>
  <rcc rId="18265" sId="4" numFmtId="19">
    <oc r="R42">
      <v>42472</v>
    </oc>
    <nc r="R42"/>
  </rcc>
  <rcc rId="18266" sId="4">
    <oc r="S42" t="inlineStr">
      <is>
        <t>Акт 1602810453</t>
      </is>
    </oc>
    <nc r="S42"/>
  </rcc>
  <rcc rId="18267" sId="4" numFmtId="19">
    <oc r="T42">
      <v>42450</v>
    </oc>
    <nc r="T42"/>
  </rcc>
  <rcc rId="18268" sId="4" numFmtId="19">
    <oc r="A43">
      <v>42461</v>
    </oc>
    <nc r="A43"/>
  </rcc>
  <rcc rId="18269" sId="4">
    <oc r="B43" t="inlineStr">
      <is>
        <t>021/2016</t>
      </is>
    </oc>
    <nc r="B43"/>
  </rcc>
  <rcc rId="18270" sId="4" numFmtId="19">
    <oc r="C43">
      <v>42516</v>
    </oc>
    <nc r="C43"/>
  </rcc>
  <rcc rId="18271" sId="4" numFmtId="19">
    <oc r="D43">
      <v>42494</v>
    </oc>
    <nc r="D43"/>
  </rcc>
  <rcc rId="18272" sId="4">
    <oc r="F43" t="inlineStr">
      <is>
        <t>Исполнен 04.05.2016</t>
      </is>
    </oc>
    <nc r="F43"/>
  </rcc>
  <rcc rId="18273" sId="4">
    <oc r="G43" t="inlineStr">
      <is>
        <t>Оказание услуг дополнительного профессионального образования в области охраны труда</t>
      </is>
    </oc>
    <nc r="G43"/>
  </rcc>
  <rcc rId="18274" sId="4" numFmtId="4">
    <oc r="H43">
      <v>11960</v>
    </oc>
    <nc r="H43"/>
  </rcc>
  <rcc rId="18275" sId="4">
    <oc r="J43" t="inlineStr">
      <is>
        <t>АНО "ЦДПОиС по ДФО"</t>
      </is>
    </oc>
    <nc r="J43"/>
  </rcc>
  <rcc rId="18276" sId="4">
    <oc r="K43">
      <f>3588+8372</f>
    </oc>
    <nc r="K43"/>
  </rcc>
  <rcc rId="18277" sId="4" numFmtId="19">
    <oc r="L43">
      <v>42494</v>
    </oc>
    <nc r="L43"/>
  </rcc>
  <rcc rId="18278" sId="4">
    <oc r="M43">
      <v>134111</v>
    </oc>
    <nc r="M43"/>
  </rcc>
  <rcc rId="18279" sId="4" numFmtId="19">
    <oc r="N43">
      <v>42474</v>
    </oc>
    <nc r="N43"/>
  </rcc>
  <rcc rId="18280" sId="4">
    <oc r="O43">
      <v>330356</v>
    </oc>
    <nc r="O43"/>
  </rcc>
  <rcc rId="18281" sId="4" numFmtId="19">
    <oc r="P43">
      <v>42494</v>
    </oc>
    <nc r="P43"/>
  </rcc>
  <rcc rId="18282" sId="4">
    <oc r="S43" t="inlineStr">
      <is>
        <t xml:space="preserve">Акт 539/УЦ </t>
      </is>
    </oc>
    <nc r="S43"/>
  </rcc>
  <rcc rId="18283" sId="4" numFmtId="19">
    <oc r="T43">
      <v>42489</v>
    </oc>
    <nc r="T43"/>
  </rcc>
  <rcc rId="18284" sId="4" numFmtId="19">
    <oc r="A44">
      <v>42471</v>
    </oc>
    <nc r="A44"/>
  </rcc>
  <rcc rId="18285" sId="4">
    <oc r="B44" t="inlineStr">
      <is>
        <t>022/2016</t>
      </is>
    </oc>
    <nc r="B44"/>
  </rcc>
  <rcc rId="18286" sId="4" numFmtId="19">
    <oc r="C44">
      <v>42528</v>
    </oc>
    <nc r="C44"/>
  </rcc>
  <rcc rId="18287" sId="4">
    <oc r="G44" t="inlineStr">
      <is>
        <t>Оказание услуг по изготовленю табличек с названиями, номерами, внесение изменений в таблички</t>
      </is>
    </oc>
    <nc r="G44"/>
  </rcc>
  <rcc rId="18288" sId="4" numFmtId="4">
    <oc r="H44">
      <v>12020</v>
    </oc>
    <nc r="H44"/>
  </rcc>
  <rcc rId="18289" sId="4">
    <oc r="J44" t="inlineStr">
      <is>
        <t>ООО "Рапид"</t>
      </is>
    </oc>
    <nc r="J44"/>
  </rcc>
  <rcc rId="18290" sId="4">
    <oc r="K44">
      <f>4560</f>
    </oc>
    <nc r="K44"/>
  </rcc>
  <rcc rId="18291" sId="4" numFmtId="19">
    <oc r="L44">
      <v>42501</v>
    </oc>
    <nc r="L44"/>
  </rcc>
  <rcc rId="18292" sId="4">
    <oc r="Q44">
      <v>402591</v>
    </oc>
    <nc r="Q44"/>
  </rcc>
  <rcc rId="18293" sId="4" numFmtId="19">
    <oc r="R44">
      <v>42501</v>
    </oc>
    <nc r="R44"/>
  </rcc>
  <rcc rId="18294" sId="4">
    <oc r="S44" t="inlineStr">
      <is>
        <t>Акт б/н</t>
      </is>
    </oc>
    <nc r="S44"/>
  </rcc>
  <rcc rId="18295" sId="4" numFmtId="19">
    <oc r="T44">
      <v>42489</v>
    </oc>
    <nc r="T44"/>
  </rcc>
  <rcc rId="18296" sId="4" numFmtId="19">
    <oc r="A45">
      <v>42471</v>
    </oc>
    <nc r="A45"/>
  </rcc>
  <rcc rId="18297" sId="4">
    <oc r="B45" t="inlineStr">
      <is>
        <t>023/2016</t>
      </is>
    </oc>
    <nc r="B45"/>
  </rcc>
  <rcc rId="18298" sId="4" numFmtId="19">
    <oc r="C45">
      <v>42508</v>
    </oc>
    <nc r="C45"/>
  </rcc>
  <rcc rId="18299" sId="4" numFmtId="19">
    <oc r="D45">
      <v>42496</v>
    </oc>
    <nc r="D45"/>
  </rcc>
  <rcc rId="18300" sId="4">
    <oc r="F45" t="inlineStr">
      <is>
        <t>Исполнен 06.05.2016</t>
      </is>
    </oc>
    <nc r="F45"/>
  </rcc>
  <rcc rId="18301" sId="4">
    <oc r="G45" t="inlineStr">
      <is>
        <t>Поставка материалов</t>
      </is>
    </oc>
    <nc r="G45"/>
  </rcc>
  <rcc rId="18302" sId="4" numFmtId="4">
    <oc r="H45">
      <v>9091</v>
    </oc>
    <nc r="H45"/>
  </rcc>
  <rcc rId="18303" sId="4">
    <oc r="J45" t="inlineStr">
      <is>
        <t>ИП Антоненко Т.Ю.</t>
      </is>
    </oc>
    <nc r="J45"/>
  </rcc>
  <rcc rId="18304" sId="4" numFmtId="4">
    <oc r="K45">
      <v>9091</v>
    </oc>
    <nc r="K45"/>
  </rcc>
  <rcc rId="18305" sId="4" numFmtId="19">
    <oc r="L45">
      <v>42496</v>
    </oc>
    <nc r="L45"/>
  </rcc>
  <rcc rId="18306" sId="4">
    <oc r="Q45">
      <v>373780</v>
    </oc>
    <nc r="Q45"/>
  </rcc>
  <rcc rId="18307" sId="4" numFmtId="19">
    <oc r="R45">
      <v>42130</v>
    </oc>
    <nc r="R45"/>
  </rcc>
  <rcc rId="18308" sId="4">
    <oc r="S45" t="inlineStr">
      <is>
        <t>Т-н 253</t>
      </is>
    </oc>
    <nc r="S45"/>
  </rcc>
  <rcc rId="18309" sId="4" numFmtId="19">
    <oc r="T45">
      <v>42478</v>
    </oc>
    <nc r="T45"/>
  </rcc>
  <rcc rId="18310" sId="4" numFmtId="19">
    <oc r="A46">
      <v>42471</v>
    </oc>
    <nc r="A46"/>
  </rcc>
  <rcc rId="18311" sId="4">
    <oc r="B46" t="inlineStr">
      <is>
        <t>024/2016</t>
      </is>
    </oc>
    <nc r="B46"/>
  </rcc>
  <rcc rId="18312" sId="4" numFmtId="19">
    <oc r="D46">
      <v>42494</v>
    </oc>
    <nc r="D46"/>
  </rcc>
  <rcc rId="18313" sId="4">
    <oc r="F46" t="inlineStr">
      <is>
        <t>Исполнен 04.05.2016</t>
      </is>
    </oc>
    <nc r="F46"/>
  </rcc>
  <rcc rId="18314" sId="4">
    <oc r="G46" t="inlineStr">
      <is>
        <t>Поставка нормативно-технической литературы</t>
      </is>
    </oc>
    <nc r="G46"/>
  </rcc>
  <rcc rId="18315" sId="4" numFmtId="4">
    <oc r="H46">
      <v>5100.97</v>
    </oc>
    <nc r="H46"/>
  </rcc>
  <rcc rId="18316" sId="4">
    <oc r="J46" t="inlineStr">
      <is>
        <t>КГБУ "Госэкспертиза Хабаровского края"</t>
      </is>
    </oc>
    <nc r="J46"/>
  </rcc>
  <rcc rId="18317" sId="4" numFmtId="4">
    <oc r="K46">
      <v>5100</v>
    </oc>
    <nc r="K46"/>
  </rcc>
  <rcc rId="18318" sId="4" numFmtId="19">
    <oc r="L46">
      <v>42494</v>
    </oc>
    <nc r="L46"/>
  </rcc>
  <rcc rId="18319" sId="4">
    <oc r="Q46">
      <v>330357</v>
    </oc>
    <nc r="Q46"/>
  </rcc>
  <rcc rId="18320" sId="4" numFmtId="19">
    <oc r="R46">
      <v>42494</v>
    </oc>
    <nc r="R46"/>
  </rcc>
  <rcc rId="18321" sId="4">
    <oc r="S46" t="inlineStr">
      <is>
        <t xml:space="preserve"> Т-н С0000089</t>
      </is>
    </oc>
    <nc r="S46"/>
  </rcc>
  <rcc rId="18322" sId="4" numFmtId="19">
    <oc r="T46">
      <v>42500</v>
    </oc>
    <nc r="T46"/>
  </rcc>
  <rcc rId="18323" sId="4" numFmtId="19">
    <oc r="A47">
      <v>42471</v>
    </oc>
    <nc r="A47"/>
  </rcc>
  <rcc rId="18324" sId="4">
    <oc r="B47" t="inlineStr">
      <is>
        <t>025/2016</t>
      </is>
    </oc>
    <nc r="B47"/>
  </rcc>
  <rcc rId="18325" sId="4" numFmtId="19">
    <oc r="C47">
      <v>42593</v>
    </oc>
    <nc r="C47"/>
  </rcc>
  <rcc rId="18326" sId="4" numFmtId="19">
    <oc r="D47">
      <v>42545</v>
    </oc>
    <nc r="D47"/>
  </rcc>
  <rcc rId="18327" sId="4">
    <oc r="F47" t="inlineStr">
      <is>
        <t>Исполнен  24.06.2016</t>
      </is>
    </oc>
    <nc r="F47"/>
  </rcc>
  <rcc rId="18328" sId="4">
    <oc r="G47" t="inlineStr">
      <is>
        <t>Оказание услуг по настройке и сопровождению программного продукта "1С: Предприятие"</t>
      </is>
    </oc>
    <nc r="G47"/>
  </rcc>
  <rcc rId="18329" sId="4" numFmtId="4">
    <oc r="H47">
      <v>53224</v>
    </oc>
    <nc r="H47"/>
  </rcc>
  <rcc rId="18330" sId="4">
    <oc r="J47" t="inlineStr">
      <is>
        <t>ООО "ПРОФИТ ДВ"</t>
      </is>
    </oc>
    <nc r="J47"/>
  </rcc>
  <rcc rId="18331" sId="4">
    <oc r="K47">
      <f>32800+13600+6824</f>
    </oc>
    <nc r="K47"/>
  </rcc>
  <rcc rId="18332" sId="4" numFmtId="19">
    <oc r="L47">
      <v>42545</v>
    </oc>
    <nc r="L47"/>
  </rcc>
  <rcc rId="18333" sId="4">
    <oc r="Q47" t="inlineStr">
      <is>
        <t>298628     499360             884075</t>
      </is>
    </oc>
    <nc r="Q47"/>
  </rcc>
  <rcc rId="18334" sId="4">
    <oc r="R47" t="inlineStr">
      <is>
        <t>28.04.2016   19.05.2016   24.06.2016</t>
      </is>
    </oc>
    <nc r="R47"/>
  </rcc>
  <rcc rId="18335" sId="4">
    <oc r="S47" t="inlineStr">
      <is>
        <t>Акт 279            Акт 328                 Акт 402</t>
      </is>
    </oc>
    <nc r="S47"/>
  </rcc>
  <rcc rId="18336" sId="4">
    <oc r="T47" t="inlineStr">
      <is>
        <t>25.04.2016   30.04.2016   31.05.2016</t>
      </is>
    </oc>
    <nc r="T47"/>
  </rcc>
  <rcc rId="18337" sId="4" numFmtId="19">
    <oc r="A48">
      <v>42478</v>
    </oc>
    <nc r="A48"/>
  </rcc>
  <rcc rId="18338" sId="4">
    <oc r="B48" t="inlineStr">
      <is>
        <t>026/2016</t>
      </is>
    </oc>
    <nc r="B48"/>
  </rcc>
  <rcc rId="18339" sId="4" numFmtId="19">
    <oc r="C48">
      <v>42501</v>
    </oc>
    <nc r="C48"/>
  </rcc>
  <rcc rId="18340" sId="4">
    <oc r="G48" t="inlineStr">
      <is>
        <t>Поставки экземпляров системы КонсультантПлюс и оказания информационных услуг с использованием  экземпляров системы КонсультантПлюс</t>
      </is>
    </oc>
    <nc r="G48"/>
  </rcc>
  <rcc rId="18341" sId="4" numFmtId="4">
    <oc r="H48">
      <v>73188.89</v>
    </oc>
    <nc r="H48"/>
  </rcc>
  <rcc rId="18342" sId="4">
    <oc r="J48" t="inlineStr">
      <is>
        <t>ООО "Софтинфо"</t>
      </is>
    </oc>
    <nc r="J48"/>
  </rcc>
  <rcc rId="18343" sId="4">
    <oc r="K48">
      <f>2218.4+4708.5+1974.22+1202.89+7885.61</f>
    </oc>
    <nc r="K48"/>
  </rcc>
  <rcc rId="18344" sId="4" numFmtId="19">
    <oc r="L48">
      <v>42541</v>
    </oc>
    <nc r="L48"/>
  </rcc>
  <rcc rId="18345" sId="4">
    <oc r="Q48" t="inlineStr">
      <is>
        <t>450429     640385   822697    825343         825824</t>
      </is>
    </oc>
    <nc r="Q48"/>
  </rcc>
  <rcc rId="18346" sId="4">
    <oc r="R48" t="inlineStr">
      <is>
        <t>16.05.2016   01.06.2016  20.06.2016        20.06.2016    20.06.2016</t>
      </is>
    </oc>
    <nc r="R48"/>
  </rcc>
  <rcc rId="18347" sId="4">
    <oc r="S48" t="inlineStr">
      <is>
        <t>Атк б/н              Акт 4168          Акт 4168            Акт 4168           Акт 4985</t>
      </is>
    </oc>
    <nc r="S48"/>
  </rcc>
  <rcc rId="18348" sId="4">
    <oc r="T48" t="inlineStr">
      <is>
        <t>18.04.2016  30.04.2016 30.04.2016   30.04.2016  31.05.2016</t>
      </is>
    </oc>
    <nc r="T48"/>
  </rcc>
  <rcc rId="18349" sId="4" numFmtId="19">
    <oc r="A49">
      <v>42488</v>
    </oc>
    <nc r="A49"/>
  </rcc>
  <rcc rId="18350" sId="4">
    <oc r="B49" t="inlineStr">
      <is>
        <t>027/2016</t>
      </is>
    </oc>
    <nc r="B49"/>
  </rcc>
  <rcc rId="18351" sId="4" numFmtId="19">
    <oc r="C49">
      <v>42548</v>
    </oc>
    <nc r="C49"/>
  </rcc>
  <rcc rId="18352" sId="4" numFmtId="19">
    <oc r="D49">
      <v>42516</v>
    </oc>
    <nc r="D49"/>
  </rcc>
  <rcc rId="18353" sId="4">
    <oc r="F49" t="inlineStr">
      <is>
        <t>Исполнен 26.05.2016</t>
      </is>
    </oc>
    <nc r="F49"/>
  </rcc>
  <rcc rId="18354" sId="4">
    <oc r="G49" t="inlineStr">
      <is>
        <t>Оказание услуг дополнительного профессионального образования в области охраны труда</t>
      </is>
    </oc>
    <nc r="G49"/>
  </rcc>
  <rcc rId="18355" sId="4" numFmtId="4">
    <oc r="H49">
      <v>5980</v>
    </oc>
    <nc r="H49"/>
  </rcc>
  <rcc rId="18356" sId="4">
    <oc r="J49" t="inlineStr">
      <is>
        <t>АНО "ЦДПОиС по ДФО"</t>
      </is>
    </oc>
    <nc r="J49"/>
  </rcc>
  <rcc rId="18357" sId="4">
    <oc r="K49">
      <f>1794+4186</f>
    </oc>
    <nc r="K49"/>
  </rcc>
  <rcc rId="18358" sId="4" numFmtId="19">
    <oc r="L49">
      <v>42516</v>
    </oc>
    <nc r="L49"/>
  </rcc>
  <rcc rId="18359" sId="4">
    <oc r="M49">
      <v>403452</v>
    </oc>
    <nc r="M49"/>
  </rcc>
  <rcc rId="18360" sId="4" numFmtId="19">
    <oc r="N49">
      <v>42501</v>
    </oc>
    <nc r="N49"/>
  </rcc>
  <rcc rId="18361" sId="4">
    <oc r="Q49">
      <v>575805</v>
    </oc>
    <nc r="Q49"/>
  </rcc>
  <rcc rId="18362" sId="4" numFmtId="19">
    <oc r="R49">
      <v>42516</v>
    </oc>
    <nc r="R49"/>
  </rcc>
  <rcc rId="18363" sId="4">
    <oc r="S49" t="inlineStr">
      <is>
        <t>Акт 727/УЦ</t>
      </is>
    </oc>
    <nc r="S49"/>
  </rcc>
  <rcc rId="18364" sId="4" numFmtId="19">
    <oc r="T49">
      <v>42515</v>
    </oc>
    <nc r="T49"/>
  </rcc>
  <rcc rId="18365" sId="4" numFmtId="19">
    <oc r="A50">
      <v>42458</v>
    </oc>
    <nc r="A50"/>
  </rcc>
  <rcc rId="18366" sId="4">
    <oc r="B50" t="inlineStr">
      <is>
        <t>028/2016</t>
      </is>
    </oc>
    <nc r="B50"/>
  </rcc>
  <rcc rId="18367" sId="4" numFmtId="19">
    <oc r="C50">
      <v>42557</v>
    </oc>
    <nc r="C50"/>
  </rcc>
  <rcc rId="18368" sId="4" numFmtId="19">
    <oc r="D50">
      <v>42544</v>
    </oc>
    <nc r="D50"/>
  </rcc>
  <rcc rId="18369" sId="4">
    <oc r="F50" t="inlineStr">
      <is>
        <t>Исполнен 23.06.2016</t>
      </is>
    </oc>
    <nc r="F50"/>
  </rcc>
  <rcc rId="18370" sId="4">
    <oc r="G50" t="inlineStr">
      <is>
        <t>Оказание услуг по настройке телекоммуникационного оборудования</t>
      </is>
    </oc>
    <nc r="G50"/>
  </rcc>
  <rcc rId="18371" sId="4" numFmtId="4">
    <oc r="H50">
      <v>10000</v>
    </oc>
    <nc r="H50"/>
  </rcc>
  <rcc rId="18372" sId="4">
    <oc r="J50" t="inlineStr">
      <is>
        <t>ООО "Авантелеком"</t>
      </is>
    </oc>
    <nc r="J50"/>
  </rcc>
  <rcc rId="18373" sId="4" numFmtId="4">
    <oc r="K50">
      <v>10000</v>
    </oc>
    <nc r="K50"/>
  </rcc>
  <rcc rId="18374" sId="4" numFmtId="19">
    <oc r="L50">
      <v>42544</v>
    </oc>
    <nc r="L50"/>
  </rcc>
  <rcc rId="18375" sId="4">
    <oc r="Q50">
      <v>867727</v>
    </oc>
    <nc r="Q50"/>
  </rcc>
  <rcc rId="18376" sId="4" numFmtId="19">
    <oc r="R50">
      <v>42544</v>
    </oc>
    <nc r="R50"/>
  </rcc>
  <rcc rId="18377" sId="4">
    <oc r="S50" t="inlineStr">
      <is>
        <t>Акт 691</t>
      </is>
    </oc>
    <nc r="S50"/>
  </rcc>
  <rcc rId="18378" sId="4" numFmtId="19">
    <oc r="T50">
      <v>42531</v>
    </oc>
    <nc r="T50"/>
  </rcc>
  <rcc rId="18379" sId="4" numFmtId="19">
    <oc r="A51">
      <v>42496</v>
    </oc>
    <nc r="A51"/>
  </rcc>
  <rcc rId="18380" sId="4">
    <oc r="B51" t="inlineStr">
      <is>
        <t>029/2016</t>
      </is>
    </oc>
    <nc r="B51"/>
  </rcc>
  <rcc rId="18381" sId="4" numFmtId="19">
    <oc r="C51">
      <v>42532</v>
    </oc>
    <nc r="C51"/>
  </rcc>
  <rcc rId="18382" sId="4" numFmtId="19">
    <oc r="D51">
      <v>42516</v>
    </oc>
    <nc r="D51"/>
  </rcc>
  <rcc rId="18383" sId="4">
    <oc r="F51" t="inlineStr">
      <is>
        <t>Исполнет 26.05.2013</t>
      </is>
    </oc>
    <nc r="F51"/>
  </rcc>
  <rcc rId="18384" sId="4">
    <oc r="G51" t="inlineStr">
      <is>
        <t>В рамках проведения торжественной церемонии награждения за достижения в сфере опеки и попечительства, защиты прав и интересов детей: разработка и изготовление дипломов для вручения</t>
      </is>
    </oc>
    <nc r="G51"/>
  </rcc>
  <rcc rId="18385" sId="4" numFmtId="4">
    <oc r="H51">
      <v>9250</v>
    </oc>
    <nc r="H51"/>
  </rcc>
  <rcc rId="18386" sId="4">
    <oc r="J51" t="inlineStr">
      <is>
        <t>ООО "Рапид"</t>
      </is>
    </oc>
    <nc r="J51"/>
  </rcc>
  <rcc rId="18387" sId="4" numFmtId="4">
    <oc r="K51">
      <v>9250</v>
    </oc>
    <nc r="K51"/>
  </rcc>
  <rcc rId="18388" sId="4" numFmtId="19">
    <oc r="L51">
      <v>42516</v>
    </oc>
    <nc r="L51"/>
  </rcc>
  <rcc rId="18389" sId="4">
    <oc r="Q51">
      <v>575804</v>
    </oc>
    <nc r="Q51"/>
  </rcc>
  <rcc rId="18390" sId="4" numFmtId="19">
    <oc r="R51">
      <v>42516</v>
    </oc>
    <nc r="R51"/>
  </rcc>
  <rcc rId="18391" sId="4">
    <oc r="S51" t="inlineStr">
      <is>
        <t>Акт б/н</t>
      </is>
    </oc>
    <nc r="S51"/>
  </rcc>
  <rcc rId="18392" sId="4" numFmtId="19">
    <oc r="T51">
      <v>42501</v>
    </oc>
    <nc r="T51"/>
  </rcc>
  <rcc rId="18393" sId="4" numFmtId="19">
    <oc r="A52">
      <v>42496</v>
    </oc>
    <nc r="A52"/>
  </rcc>
  <rcc rId="18394" sId="4">
    <oc r="B52" t="inlineStr">
      <is>
        <t>030/2016</t>
      </is>
    </oc>
    <nc r="B52"/>
  </rcc>
  <rcc rId="18395" sId="4" numFmtId="19">
    <oc r="C52">
      <v>42558</v>
    </oc>
    <nc r="C52"/>
  </rcc>
  <rcc rId="18396" sId="4">
    <oc r="G52" t="inlineStr">
      <is>
        <t>В рамках проведения торжественной церемонии награжданения за достижения в сфере опеки и попечительства. Защиты прав и интересов детей, обеспечить выступление камерног оркестра "Глория"</t>
      </is>
    </oc>
    <nc r="G52"/>
  </rcc>
  <rcc rId="18397" sId="4" numFmtId="4">
    <oc r="H52">
      <v>15253</v>
    </oc>
    <nc r="H52"/>
  </rcc>
  <rcc rId="18398" sId="4">
    <oc r="J52" t="inlineStr">
      <is>
        <t>Харина Наталья Александровна</t>
      </is>
    </oc>
    <nc r="J52"/>
  </rcc>
  <rcc rId="18399" sId="4">
    <oc r="K52">
      <f>10440+1560+2640+612</f>
    </oc>
    <nc r="K52"/>
  </rcc>
  <rcc rId="18400" sId="4" numFmtId="19">
    <oc r="L52">
      <v>42537</v>
    </oc>
    <nc r="L52"/>
  </rcc>
  <rcc rId="18401" sId="4">
    <oc r="Q52" t="inlineStr">
      <is>
        <t>796164   796166    796168    796162</t>
      </is>
    </oc>
    <nc r="Q52"/>
  </rcc>
  <rcc rId="18402" sId="4">
    <oc r="R52" t="inlineStr">
      <is>
        <t>16.06.2016   16.06.2016  16.06.2016   16.06.2016</t>
      </is>
    </oc>
    <nc r="R52"/>
  </rcc>
  <rcc rId="18403" sId="4">
    <oc r="S52" t="inlineStr">
      <is>
        <t>Акт б/н             Акт б/н             Акт б/н              Акт б/н</t>
      </is>
    </oc>
    <nc r="S52"/>
  </rcc>
  <rcc rId="18404" sId="4">
    <oc r="T52" t="inlineStr">
      <is>
        <t>02.06.2016          02.06.2016    02.06.2016    02.06.2016</t>
      </is>
    </oc>
    <nc r="T52"/>
  </rcc>
  <rcc rId="18405" sId="4" numFmtId="19">
    <oc r="A53">
      <v>42501</v>
    </oc>
    <nc r="A53"/>
  </rcc>
  <rcc rId="18406" sId="4">
    <oc r="B53" t="inlineStr">
      <is>
        <t>031/2016</t>
      </is>
    </oc>
    <nc r="B53"/>
  </rcc>
  <rcc rId="18407" sId="4" numFmtId="19">
    <oc r="C53">
      <v>42558</v>
    </oc>
    <nc r="C53"/>
  </rcc>
  <rcc rId="18408" sId="4">
    <oc r="G53" t="inlineStr">
      <is>
        <t>Оказание услуг звукооператора по музыкальному сопровождению мероприятия в рамках подготовки и проведения торжественной церемонии награждения за достижения в сфере опеки и попечительства, защиты прав и интересов детей</t>
      </is>
    </oc>
    <nc r="G53"/>
  </rcc>
  <rcc rId="18409" sId="4" numFmtId="4">
    <oc r="H53">
      <v>5847</v>
    </oc>
    <nc r="H53"/>
  </rcc>
  <rcc rId="18410" sId="4">
    <oc r="J53" t="inlineStr">
      <is>
        <t>Лебедев Василий Юрьевич</t>
      </is>
    </oc>
    <nc r="J53"/>
  </rcc>
  <rcc rId="18411" sId="4">
    <oc r="K53">
      <f>4002+598+1012+234.6</f>
    </oc>
    <nc r="K53"/>
  </rcc>
  <rcc rId="18412" sId="4" numFmtId="19">
    <oc r="L53">
      <v>42537</v>
    </oc>
    <nc r="L53"/>
  </rcc>
  <rcc rId="18413" sId="4">
    <oc r="Q53" t="inlineStr">
      <is>
        <t>796919  796920   796921   796922</t>
      </is>
    </oc>
    <nc r="Q53"/>
  </rcc>
  <rcc rId="18414" sId="4">
    <oc r="R53" t="inlineStr">
      <is>
        <t>16.06.2016  16.06.2016   16.06.2016    16.06.2016</t>
      </is>
    </oc>
    <nc r="R53"/>
  </rcc>
  <rcc rId="18415" sId="4">
    <oc r="S53" t="inlineStr">
      <is>
        <t>Акт б/н             Акт б/н             Акт б/н              Акт б/н</t>
      </is>
    </oc>
    <nc r="S53"/>
  </rcc>
  <rcc rId="18416" sId="4">
    <oc r="T53" t="inlineStr">
      <is>
        <t>02.06.2016   02.06.2016  02.06.2016   02.06.2016</t>
      </is>
    </oc>
    <nc r="T53"/>
  </rcc>
  <rcc rId="18417" sId="4" numFmtId="19">
    <oc r="A54">
      <v>42513</v>
    </oc>
    <nc r="A54"/>
  </rcc>
  <rcc rId="18418" sId="4">
    <oc r="B54" t="inlineStr">
      <is>
        <t>032/2016</t>
      </is>
    </oc>
    <nc r="B54"/>
  </rcc>
  <rcc rId="18419" sId="4" numFmtId="19">
    <oc r="C54">
      <v>42566</v>
    </oc>
    <nc r="C54"/>
  </rcc>
  <rcc rId="18420" sId="4">
    <oc r="G54" t="inlineStr">
      <is>
        <t>Выполнение работ по инвентаризации объектов недвижимости</t>
      </is>
    </oc>
    <nc r="G54"/>
  </rcc>
  <rcc rId="18421" sId="4" numFmtId="4">
    <oc r="H54">
      <v>14000</v>
    </oc>
    <nc r="H54"/>
  </rcc>
  <rcc rId="18422" sId="4">
    <oc r="J54" t="inlineStr">
      <is>
        <t>КГУП "Хабкрайинвентаризация"</t>
      </is>
    </oc>
    <nc r="J54"/>
  </rcc>
  <rcc rId="18423" sId="4">
    <oc r="K54">
      <f>4200</f>
    </oc>
    <nc r="K54"/>
  </rcc>
  <rcc rId="18424" sId="4" numFmtId="19">
    <oc r="L54">
      <v>42530</v>
    </oc>
    <nc r="L54"/>
  </rcc>
  <rcc rId="18425" sId="4">
    <oc r="M54">
      <v>738937</v>
    </oc>
    <nc r="M54"/>
  </rcc>
  <rcc rId="18426" sId="4" numFmtId="19">
    <oc r="N54">
      <v>42530</v>
    </oc>
    <nc r="N54"/>
  </rcc>
  <rcc rId="18427" sId="4" numFmtId="19">
    <oc r="A55">
      <v>42520</v>
    </oc>
    <nc r="A55"/>
  </rcc>
  <rcc rId="18428" sId="4">
    <oc r="B55" t="inlineStr">
      <is>
        <t>033/2016</t>
      </is>
    </oc>
    <nc r="B55"/>
  </rcc>
  <rcc rId="18429" sId="4" numFmtId="19">
    <oc r="C55">
      <v>42564</v>
    </oc>
    <nc r="C55"/>
  </rcc>
  <rcc rId="18430" sId="4" numFmtId="19">
    <oc r="D55">
      <v>42542</v>
    </oc>
    <nc r="D55"/>
  </rcc>
  <rcc rId="18431" sId="4">
    <oc r="F55" t="inlineStr">
      <is>
        <t>Исполнен 21.06.2016</t>
      </is>
    </oc>
    <nc r="F55"/>
  </rcc>
  <rcc rId="18432" sId="4">
    <oc r="G55" t="inlineStr">
      <is>
        <t>Оказание услуг в рамках проведения торжественной церемонии награждения за достижения в сфере лпеки и попечительства, защиты прав и интересов детей в 2016 г. (изготовление фотографий)</t>
      </is>
    </oc>
    <nc r="G55"/>
  </rcc>
  <rcc rId="18433" sId="4" numFmtId="4">
    <oc r="H55">
      <v>3750</v>
    </oc>
    <nc r="H55"/>
  </rcc>
  <rcc rId="18434" sId="4">
    <oc r="J55" t="inlineStr">
      <is>
        <t>ООО "Контакт-опт"</t>
      </is>
    </oc>
    <nc r="J55"/>
  </rcc>
  <rcc rId="18435" sId="4" numFmtId="4">
    <oc r="K55">
      <v>3750</v>
    </oc>
    <nc r="K55"/>
  </rcc>
  <rcc rId="18436" sId="4" numFmtId="19">
    <oc r="L55">
      <v>42542</v>
    </oc>
    <nc r="L55"/>
  </rcc>
  <rcc rId="18437" sId="4">
    <oc r="Q55">
      <v>836397</v>
    </oc>
    <nc r="Q55"/>
  </rcc>
  <rcc rId="18438" sId="4" numFmtId="19">
    <oc r="R55">
      <v>42542</v>
    </oc>
    <nc r="R55"/>
  </rcc>
  <rcc rId="18439" sId="4">
    <oc r="S55" t="inlineStr">
      <is>
        <t>Акт АФО000064</t>
      </is>
    </oc>
    <nc r="S55"/>
  </rcc>
  <rcc rId="18440" sId="4" numFmtId="19">
    <oc r="T55">
      <v>42541</v>
    </oc>
    <nc r="T55"/>
  </rcc>
  <rcc rId="18441" sId="4" numFmtId="19">
    <oc r="A56">
      <v>42528</v>
    </oc>
    <nc r="A56"/>
  </rcc>
  <rcc rId="18442" sId="4">
    <oc r="B56" t="inlineStr">
      <is>
        <t>034/2016</t>
      </is>
    </oc>
    <nc r="B56"/>
  </rcc>
  <rcc rId="18443" sId="4" numFmtId="19">
    <oc r="C56">
      <v>42580</v>
    </oc>
    <nc r="C56"/>
  </rcc>
  <rcc rId="18444" sId="4">
    <oc r="G56" t="inlineStr">
      <is>
        <t>Оказание услуг дополнительного профессионального образования в области охраны труда</t>
      </is>
    </oc>
    <nc r="G56"/>
  </rcc>
  <rcc rId="18445" sId="4" numFmtId="4">
    <oc r="H56">
      <v>5980</v>
    </oc>
    <nc r="H56"/>
  </rcc>
  <rcc rId="18446" sId="4">
    <oc r="J56" t="inlineStr">
      <is>
        <t>АНО "ЦДПОиС по ДФО"</t>
      </is>
    </oc>
    <nc r="J56"/>
  </rcc>
  <rcc rId="18447" sId="4">
    <oc r="K56">
      <f>1794</f>
    </oc>
    <nc r="K56"/>
  </rcc>
  <rcc rId="18448" sId="4" numFmtId="19">
    <oc r="L56">
      <v>42531</v>
    </oc>
    <nc r="L56"/>
  </rcc>
  <rcc rId="18449" sId="4">
    <oc r="M56">
      <v>754433</v>
    </oc>
    <nc r="M56"/>
  </rcc>
  <rcc rId="18450" sId="4" numFmtId="19">
    <oc r="N56">
      <v>42531</v>
    </oc>
    <nc r="N56"/>
  </rcc>
  <rcc rId="18451" sId="4" numFmtId="19">
    <oc r="A57">
      <v>42528</v>
    </oc>
    <nc r="A57"/>
  </rcc>
  <rcc rId="18452" sId="4">
    <oc r="B57" t="inlineStr">
      <is>
        <t>035/2016</t>
      </is>
    </oc>
    <nc r="B57"/>
  </rcc>
  <rcc rId="18453" sId="4" numFmtId="19">
    <oc r="D57">
      <v>42536</v>
    </oc>
    <nc r="D57"/>
  </rcc>
  <rcc rId="18454" sId="4">
    <oc r="F57" t="inlineStr">
      <is>
        <t>Исполнен 15.06.2016</t>
      </is>
    </oc>
    <nc r="F57"/>
  </rcc>
  <rcc rId="18455" sId="4">
    <oc r="G57" t="inlineStr">
      <is>
        <t>Оказание медицинский услуг</t>
      </is>
    </oc>
    <nc r="G57"/>
  </rcc>
  <rcc rId="18456" sId="4" numFmtId="4">
    <oc r="H57">
      <v>2623</v>
    </oc>
    <nc r="H57"/>
  </rcc>
  <rcc rId="18457" sId="4">
    <oc r="J57" t="inlineStr">
      <is>
        <t>ООО "НУЗ "Медицинский центр"</t>
      </is>
    </oc>
    <nc r="J57"/>
  </rcc>
  <rcc rId="18458" sId="4" numFmtId="4">
    <oc r="K57">
      <v>2623</v>
    </oc>
    <nc r="K57"/>
  </rcc>
  <rcc rId="18459" sId="4" numFmtId="19">
    <oc r="L57">
      <v>42536</v>
    </oc>
    <nc r="L57"/>
  </rcc>
  <rcc rId="18460" sId="4">
    <oc r="Q57">
      <v>779918</v>
    </oc>
    <nc r="Q57"/>
  </rcc>
  <rcc rId="18461" sId="4" numFmtId="19">
    <oc r="R57">
      <v>42536</v>
    </oc>
    <nc r="R57"/>
  </rcc>
  <rcc rId="18462" sId="4">
    <oc r="S57" t="inlineStr">
      <is>
        <t>Акт 345</t>
      </is>
    </oc>
    <nc r="S57"/>
  </rcc>
  <rcc rId="18463" sId="4" numFmtId="19">
    <oc r="T57">
      <v>42528</v>
    </oc>
    <nc r="T57"/>
  </rcc>
</revisions>
</file>

<file path=xl/revisions/revisionLog3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5DE9826-EC7E-4810-967B-01122EAEA150}" action="delete"/>
  <rdn rId="0" localSheetId="4" customView="1" name="Z_25DE9826_EC7E_4810_967B_01122EAEA150_.wvu.FilterData" hidden="1" oldHidden="1">
    <formula>'2016 год'!$A$1:$T$57</formula>
    <oldFormula>'2016 год'!$A$1:$T$57</oldFormula>
  </rdn>
  <rdn rId="0" localSheetId="3" customView="1" name="Z_25DE9826_EC7E_4810_967B_01122EAEA150_.wvu.FilterData" hidden="1" oldHidden="1">
    <formula>'2015 год'!$A$3:$T$155</formula>
    <oldFormula>'2015 год'!$A$3:$T$155</oldFormula>
  </rdn>
  <rdn rId="0" localSheetId="2" customView="1" name="Z_25DE9826_EC7E_4810_967B_01122EAEA150_.wvu.FilterData" hidden="1" oldHidden="1">
    <formula>'2014 год'!$A$3:$S$183</formula>
    <oldFormula>'2014 год'!$A$3:$S$183</oldFormula>
  </rdn>
  <rdn rId="0" localSheetId="1" customView="1" name="Z_25DE9826_EC7E_4810_967B_01122EAEA150_.wvu.FilterData" hidden="1" oldHidden="1">
    <formula>'2013 год'!$A$4:$S$389</formula>
    <oldFormula>'2013 год'!$A$4:$S$389</oldFormula>
  </rdn>
  <rcv guid="{25DE9826-EC7E-4810-967B-01122EAEA150}" action="add"/>
</revisions>
</file>

<file path=xl/revisions/revisionLog3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5DE9826-EC7E-4810-967B-01122EAEA150}" action="delete"/>
  <rdn rId="0" localSheetId="4" customView="1" name="Z_25DE9826_EC7E_4810_967B_01122EAEA150_.wvu.FilterData" hidden="1" oldHidden="1">
    <formula>'2016 год'!$A$1:$T$57</formula>
    <oldFormula>'2016 год'!$A$1:$T$57</oldFormula>
  </rdn>
  <rdn rId="0" localSheetId="3" customView="1" name="Z_25DE9826_EC7E_4810_967B_01122EAEA150_.wvu.FilterData" hidden="1" oldHidden="1">
    <formula>'2015 год'!$A$3:$T$155</formula>
    <oldFormula>'2015 год'!$A$3:$T$155</oldFormula>
  </rdn>
  <rdn rId="0" localSheetId="2" customView="1" name="Z_25DE9826_EC7E_4810_967B_01122EAEA150_.wvu.FilterData" hidden="1" oldHidden="1">
    <formula>'2014 год'!$A$3:$S$183</formula>
    <oldFormula>'2014 год'!$A$3:$S$183</oldFormula>
  </rdn>
  <rdn rId="0" localSheetId="1" customView="1" name="Z_25DE9826_EC7E_4810_967B_01122EAEA150_.wvu.FilterData" hidden="1" oldHidden="1">
    <formula>'2013 год'!$A$4:$S$389</formula>
    <oldFormula>'2013 год'!$A$4:$S$389</oldFormula>
  </rdn>
  <rcv guid="{25DE9826-EC7E-4810-967B-01122EAEA150}" action="add"/>
</revisions>
</file>

<file path=xl/revisions/revisionLog3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20:U192">
    <dxf>
      <fill>
        <patternFill patternType="none">
          <bgColor auto="1"/>
        </patternFill>
      </fill>
    </dxf>
  </rfmt>
  <rfmt sheetId="4" sqref="A21:A185" start="0" length="0">
    <dxf>
      <border>
        <left/>
      </border>
    </dxf>
  </rfmt>
  <rfmt sheetId="4" sqref="A21:T21" start="0" length="0">
    <dxf>
      <border>
        <top/>
      </border>
    </dxf>
  </rfmt>
  <rfmt sheetId="4" sqref="T21:T185" start="0" length="0">
    <dxf>
      <border>
        <right/>
      </border>
    </dxf>
  </rfmt>
  <rfmt sheetId="4" sqref="A21:T185">
    <dxf>
      <border>
        <left/>
        <right/>
        <top/>
        <bottom/>
        <vertical/>
        <horizontal/>
      </border>
    </dxf>
  </rfmt>
  <rfmt sheetId="4" sqref="A8:A20" start="0" length="0">
    <dxf>
      <border>
        <left/>
      </border>
    </dxf>
  </rfmt>
  <rfmt sheetId="4" sqref="A8:T8" start="0" length="0">
    <dxf>
      <border>
        <top/>
      </border>
    </dxf>
  </rfmt>
  <rfmt sheetId="4" sqref="T8:T20" start="0" length="0">
    <dxf>
      <border>
        <right/>
      </border>
    </dxf>
  </rfmt>
  <rfmt sheetId="4" sqref="A8:T20">
    <dxf>
      <border>
        <left/>
        <right/>
        <top/>
        <bottom/>
        <vertical/>
        <horizontal/>
      </border>
    </dxf>
  </rfmt>
  <rfmt sheetId="4" sqref="A8:T20">
    <dxf>
      <fill>
        <patternFill patternType="none">
          <bgColor auto="1"/>
        </patternFill>
      </fill>
    </dxf>
  </rfmt>
  <rfmt sheetId="4" sqref="A7:T7" start="0" length="0">
    <dxf>
      <border>
        <bottom style="thin">
          <color indexed="64"/>
        </bottom>
      </border>
    </dxf>
  </rfmt>
  <rfmt sheetId="4" sqref="A7:T7">
    <dxf>
      <border>
        <top style="thin">
          <color indexed="64"/>
        </top>
        <bottom style="thin">
          <color indexed="64"/>
        </bottom>
        <horizontal style="thin">
          <color indexed="64"/>
        </horizontal>
      </border>
    </dxf>
  </rfmt>
  <rrc rId="18472" sId="4" ref="A3:XFD3" action="deleteRow">
    <undo index="0" exp="area" ref3D="1" dr="$A$3:$T$41" dn="Z_F1F3F87D_3781_4DA1_A6E8_507E9345C78E_.wvu.FilterData" sId="4"/>
    <undo index="0" exp="area" ref3D="1" dr="$A$3:$T$57" dn="Z_CC860A81_C9B4_4A07_AB20_B1AA2CC2D120_.wvu.FilterData" sId="4"/>
    <undo index="0" exp="area" ref3D="1" dr="$A$3:$T$57" dn="Z_8049C881_6B3E_4A95_B7B3_820565C4CD65_.wvu.FilterData" sId="4"/>
    <undo index="0" exp="area" ref3D="1" dr="$A$3:$T$41" dn="Z_4ACAA6BF_C462_49FA_AFA8_A881561FD55E_.wvu.FilterData" sId="4"/>
    <undo index="0" exp="area" ref3D="1" dr="$A$3:$T$41" dn="Z_3F116528_C22C_4CBA_B15D_69A18526A34E_.wvu.FilterData" sId="4"/>
    <rfmt sheetId="4" xfDxf="1" sqref="A3:XFD3" start="0" length="0">
      <dxf>
        <font>
          <sz val="8"/>
          <name val="Times New Roman"/>
          <scheme val="none"/>
        </font>
      </dxf>
    </rfmt>
    <rcc rId="0" sId="4" s="1" dxf="1">
      <nc r="A3" t="inlineStr">
        <is>
          <t>G</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cc rId="0" sId="4" s="1" dxf="1">
      <nc r="B3" t="inlineStr">
        <is>
          <t>H</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cc rId="0" sId="4" s="1" dxf="1">
      <nc r="C3" t="inlineStr">
        <is>
          <t>W</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cc rId="0" sId="4" s="1" dxf="1">
      <nc r="D3" t="inlineStr">
        <is>
          <t>X</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cc rId="0" sId="4" s="1" dxf="1">
      <nc r="E3" t="inlineStr">
        <is>
          <t>C</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cc rId="0" sId="4" s="1" dxf="1">
      <nc r="F3" t="inlineStr">
        <is>
          <t>I</t>
        </is>
      </nc>
      <ndxf>
        <font>
          <sz val="8"/>
          <color rgb="FF006100"/>
          <name val="Times New Roman"/>
          <scheme val="none"/>
        </font>
        <fill>
          <patternFill patternType="solid">
            <bgColor rgb="FFC6EFCE"/>
          </patternFill>
        </fill>
        <alignment horizontal="center" vertical="center" wrapText="1" readingOrder="0"/>
        <border outline="0">
          <left style="thin">
            <color indexed="64"/>
          </left>
          <right style="thin">
            <color indexed="64"/>
          </right>
          <top style="thin">
            <color indexed="64"/>
          </top>
          <bottom style="thin">
            <color indexed="64"/>
          </bottom>
        </border>
      </ndxf>
    </rcc>
    <rcc rId="0" sId="4" s="1" dxf="1">
      <nc r="G3" t="inlineStr">
        <is>
          <t>L</t>
        </is>
      </nc>
      <ndxf>
        <font>
          <sz val="8"/>
          <color rgb="FF006100"/>
          <name val="Times New Roman"/>
          <scheme val="none"/>
        </font>
        <fill>
          <patternFill patternType="solid">
            <bgColor rgb="FFC6EFCE"/>
          </patternFill>
        </fill>
        <alignment horizontal="center" vertical="center" wrapText="1" readingOrder="0"/>
        <border outline="0">
          <left style="thin">
            <color indexed="64"/>
          </left>
          <right style="thin">
            <color indexed="64"/>
          </right>
          <top style="thin">
            <color indexed="64"/>
          </top>
          <bottom style="thin">
            <color indexed="64"/>
          </bottom>
        </border>
      </ndxf>
    </rcc>
    <rcc rId="0" sId="4" s="1" dxf="1">
      <nc r="H3" t="inlineStr">
        <is>
          <t>Q</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fmt sheetId="4" s="1" sqref="I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cc rId="0" sId="4" s="1" dxf="1">
      <nc r="J3" t="inlineStr">
        <is>
          <t>R</t>
        </is>
      </nc>
      <n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ndxf>
    </rcc>
    <rcc rId="0" sId="4" s="1" dxf="1">
      <nc r="K3" t="inlineStr">
        <is>
          <t>Y</t>
        </is>
      </nc>
      <ndxf>
        <font>
          <sz val="8"/>
          <color rgb="FF006100"/>
          <name val="Times New Roman"/>
          <scheme val="none"/>
        </font>
        <numFmt numFmtId="2" formatCode="0.00"/>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ndxf>
    </rcc>
    <rcc rId="0" sId="4" s="1" dxf="1">
      <nc r="L3" t="inlineStr">
        <is>
          <t>Z</t>
        </is>
      </nc>
      <ndxf>
        <font>
          <sz val="8"/>
          <color rgb="FF006100"/>
          <name val="Times New Roman"/>
          <scheme val="none"/>
        </font>
        <numFmt numFmtId="19" formatCode="dd/mm/yyyy"/>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ndxf>
    </rcc>
    <rcc rId="0" sId="4" s="1" dxf="1">
      <nc r="M3" t="inlineStr">
        <is>
          <t>AE</t>
        </is>
      </nc>
      <n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ndxf>
    </rcc>
    <rcc rId="0" sId="4" s="1" dxf="1">
      <nc r="N3" t="inlineStr">
        <is>
          <t>AF</t>
        </is>
      </nc>
      <n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ndxf>
    </rcc>
    <rcc rId="0" sId="4" s="1" dxf="1">
      <nc r="O3" t="inlineStr">
        <is>
          <t>AG</t>
        </is>
      </nc>
      <n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ndxf>
    </rcc>
    <rcc rId="0" sId="4" s="1" dxf="1">
      <nc r="P3" t="inlineStr">
        <is>
          <t>AH</t>
        </is>
      </nc>
      <n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ndxf>
    </rcc>
    <rcc rId="0" sId="4" s="1" dxf="1">
      <nc r="Q3" t="inlineStr">
        <is>
          <t>AI</t>
        </is>
      </nc>
      <ndxf>
        <font>
          <sz val="8"/>
          <color rgb="FF006100"/>
          <name val="Times New Roman"/>
          <scheme val="none"/>
        </font>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ndxf>
    </rcc>
    <rcc rId="0" sId="4" s="1" dxf="1">
      <nc r="R3" t="inlineStr">
        <is>
          <t>AJ</t>
        </is>
      </nc>
      <ndxf>
        <font>
          <sz val="8"/>
          <color rgb="FF006100"/>
          <name val="Times New Roman"/>
          <scheme val="none"/>
        </font>
        <numFmt numFmtId="19" formatCode="dd/mm/yyyy"/>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ndxf>
    </rcc>
    <rcc rId="0" sId="4" s="1" dxf="1">
      <nc r="S3" t="inlineStr">
        <is>
          <t>AB</t>
        </is>
      </nc>
      <ndxf>
        <font>
          <sz val="8"/>
          <color rgb="FF006100"/>
          <name val="Times New Roman"/>
          <scheme val="none"/>
        </font>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ndxf>
    </rcc>
    <rcc rId="0" sId="4" s="1" dxf="1">
      <nc r="T3" t="inlineStr">
        <is>
          <t>AC</t>
        </is>
      </nc>
      <ndxf>
        <font>
          <sz val="8"/>
          <color rgb="FF006100"/>
          <name val="Times New Roman"/>
          <scheme val="none"/>
        </font>
        <numFmt numFmtId="19" formatCode="dd/mm/yyyy"/>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ndxf>
    </rcc>
  </rr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11" sId="3">
    <oc r="J7">
      <f>271217.61+8942.01</f>
    </oc>
    <nc r="J7">
      <f>271217.61+8942.01+15722.35</f>
    </nc>
  </rcc>
  <rcc rId="15212" sId="3" numFmtId="19">
    <oc r="K7">
      <v>42345</v>
    </oc>
    <nc r="K7">
      <v>42330</v>
    </nc>
  </rcc>
  <rcc rId="15213" sId="3">
    <oc r="N7" t="inlineStr">
      <is>
        <t>450033                727905            172506              436077          749979            160702              431265              710689   115080  421464</t>
      </is>
    </oc>
    <nc r="N7" t="inlineStr">
      <is>
        <t>450033                727905            172506              436077          749979            160702              431265              710689   115080  421464  793628</t>
      </is>
    </nc>
  </rcc>
  <rcc rId="15214" sId="3">
    <oc r="O7" t="inlineStr">
      <is>
        <t>19.02.2015                20.03.2015          23.04.2015                20.05.2015              22.06.2015          22.07.2015             20.08.2015                21.09.2015 21.10.2015 20.11.2015</t>
      </is>
    </oc>
    <nc r="O7" t="inlineStr">
      <is>
        <t>19.02.2015                20.03.2015          23.04.2015                20.05.2015              22.06.2015          22.07.2015             20.08.2015                21.09.2015 21.10.2015 20.11.2015 22.12.2015</t>
      </is>
    </nc>
  </rcc>
  <rcc rId="15215" sId="3">
    <oc r="R7" t="inlineStr">
      <is>
        <t>Акт 3360/2/04            Акт 12281/2/04             Акт 22843/2/04            Акт 33682/2/04                   Акт 43369/2/04          Акт 53083/2/04                  Акт 63743/2/04              Акт 73472/2/04 Акт 83693/2/04  Акт 92297/2/04</t>
      </is>
    </oc>
    <nc r="R7" t="inlineStr">
      <is>
        <t>Акт 3360/2/04            Акт 12281/2/04             Акт 22843/2/04            Акт 33682/2/04                   Акт 43369/2/04          Акт 53083/2/04                  Акт 63743/2/04              Акт 73472/2/04 Акт 83693/2/04  Акт 92297/2/04 Акт 104347/2/04</t>
      </is>
    </nc>
  </rcc>
  <rcc rId="15216" sId="3">
    <oc r="S7" t="inlineStr">
      <is>
        <t>31.01.2015              28.02.2015             31.03.2015             30.04.2015               31.05.2015         30.06.2015               31.07.2015             31.08.2015 30.09.2015 31.10.2015</t>
      </is>
    </oc>
    <nc r="S7" t="inlineStr">
      <is>
        <t>31.01.2015              28.02.2015             31.03.2015             30.04.2015               31.05.2015         30.06.2015               31.07.2015             31.08.2015 30.09.2015 31.10.2015 30.11.2015</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17" sId="3">
    <oc r="J133">
      <v>7885.8</v>
    </oc>
    <nc r="J133">
      <f>7885.8+18400.2</f>
    </nc>
  </rcc>
  <rcc rId="15218" sId="3" numFmtId="19">
    <oc r="K133">
      <v>42345</v>
    </oc>
    <nc r="K133">
      <v>42361</v>
    </nc>
  </rcc>
  <rcc rId="15219" sId="3">
    <nc r="N133">
      <v>18400.2</v>
    </nc>
  </rcc>
  <rcc rId="15220" sId="3" odxf="1" dxf="1" numFmtId="19">
    <nc r="O133">
      <v>42361</v>
    </nc>
    <odxf>
      <numFmt numFmtId="0" formatCode="General"/>
    </odxf>
    <ndxf>
      <numFmt numFmtId="19" formatCode="dd/mm/yyyy"/>
    </ndxf>
  </rcc>
  <rcc rId="15221" sId="3">
    <nc r="R133" t="inlineStr">
      <is>
        <t>Акт 146</t>
      </is>
    </nc>
  </rcc>
  <rcc rId="15222" sId="3" numFmtId="19">
    <nc r="S133">
      <v>42349</v>
    </nc>
  </rcc>
  <rfmt sheetId="3" sqref="I133">
    <dxf>
      <alignment wrapText="1" readingOrder="0"/>
    </dxf>
  </rfmt>
  <rcc rId="15223" sId="3">
    <nc r="F133" t="inlineStr">
      <is>
        <t>Исполнен 23.12.2015</t>
      </is>
    </nc>
  </rcc>
  <rcc rId="15224" sId="3" numFmtId="19">
    <nc r="D133">
      <v>42361</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25" sId="3">
    <oc r="J49">
      <f>13800+1200</f>
    </oc>
    <nc r="J49">
      <f>13800+1200+400</f>
    </nc>
  </rcc>
  <rcc rId="15226" sId="3" numFmtId="19">
    <oc r="K49">
      <v>42279</v>
    </oc>
    <nc r="K49">
      <v>42361</v>
    </nc>
  </rcc>
  <rcc rId="15227" sId="3">
    <oc r="P49" t="inlineStr">
      <is>
        <t>361067             84771              460779              642914            9779                 501836             563792       838740</t>
      </is>
    </oc>
    <nc r="P49" t="inlineStr">
      <is>
        <t>361067             84771              460779              642914            9779                 501836             563792       838740  817288</t>
      </is>
    </nc>
  </rcc>
  <rcc rId="15228" sId="3">
    <oc r="Q49" t="inlineStr">
      <is>
        <t>10.02.2015               14.04.2015              22.05.2015       09.06.2015            06.07.2015                28.08.2015                       03.08.2015         02.10.2015</t>
      </is>
    </oc>
    <nc r="Q49" t="inlineStr">
      <is>
        <t>10.02.2015               14.04.2015              22.05.2015       09.06.2015            06.07.2015                28.08.2015                       03.08.2015         02.10.2015  23.12.2015</t>
      </is>
    </nc>
  </rcc>
  <rcc rId="15229" sId="3">
    <oc r="R49" t="inlineStr">
      <is>
        <t>Акт 217           Акт 674               Акт 919             Акт 2144            Акт 2491                Акт 3235          Акт 3218      Акт3590</t>
      </is>
    </oc>
    <nc r="R49" t="inlineStr">
      <is>
        <t>Акт 217           Акт 674               Акт 919             Акт 2144            Акт 2491                Акт 3235          Акт 3218      Акт3590                Акт 3590</t>
      </is>
    </nc>
  </rcc>
  <rcc rId="15230" sId="3">
    <oc r="S49" t="inlineStr">
      <is>
        <t>20.01.2014                26.02.2015              13.05.2015          02.06.2015            25.06.2015                      26.08.2015         20.08.2015         29.09.2015</t>
      </is>
    </oc>
    <nc r="S49" t="inlineStr">
      <is>
        <t>20.01.2014                26.02.2015              13.05.2015          02.06.2015            25.06.2015                      26.08.2015         20.08.2015         29.09.2015 29.09.2015</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31" sId="3" ref="A137:XFD137" action="insertRow"/>
  <rcc rId="15232" sId="3">
    <nc r="B137" t="inlineStr">
      <is>
        <t>082/2015</t>
      </is>
    </nc>
  </rcc>
  <rcc rId="15233" sId="3">
    <nc r="A137" t="inlineStr">
      <is>
        <t>03.122015</t>
      </is>
    </nc>
  </rcc>
  <rcc rId="15234" sId="3">
    <nc r="G137" t="inlineStr">
      <is>
        <t>Оказание услуг по хранению транспортного средства</t>
      </is>
    </nc>
  </rcc>
  <rcc rId="15235" sId="3" numFmtId="4">
    <nc r="H137">
      <v>27300</v>
    </nc>
  </rcc>
  <rcc rId="15236" sId="3">
    <nc r="I137" t="inlineStr">
      <is>
        <t>ИП Исаев С.Ю.</t>
      </is>
    </nc>
  </rcc>
  <rcc rId="15237" sId="3" numFmtId="19">
    <nc r="C137">
      <v>42479</v>
    </nc>
  </rcc>
  <rcv guid="{8049C881-6B3E-4A95-B7B3-820565C4CD65}" action="delete"/>
  <rdn rId="0" localSheetId="3" customView="1" name="Z_8049C881_6B3E_4A95_B7B3_820565C4CD65_.wvu.FilterData" hidden="1" oldHidden="1">
    <formula>'2015 год'!$A$3:$S$140</formula>
    <oldFormula>'2015 год'!$A$3:$S$140</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41" sId="3" ref="A140:XFD140" action="insertRow"/>
  <rcc rId="15242" sId="3">
    <nc r="B140" t="inlineStr">
      <is>
        <t>086/2015</t>
      </is>
    </nc>
  </rcc>
  <rcc rId="15243" sId="3" numFmtId="19">
    <nc r="A140">
      <v>42362</v>
    </nc>
  </rcc>
  <rcc rId="15244" sId="3" numFmtId="19">
    <nc r="C140">
      <v>42460</v>
    </nc>
  </rcc>
  <rcc rId="15245" sId="3" numFmtId="4">
    <nc r="H140">
      <v>53631</v>
    </nc>
  </rcc>
  <rcc rId="15246" sId="3">
    <nc r="I140" t="inlineStr">
      <is>
        <t>ЗАО "Рэдком-Интернет"</t>
      </is>
    </nc>
  </rcc>
  <rcc rId="15247" sId="3">
    <nc r="G140" t="inlineStr">
      <is>
        <t>Об оказании услуг связи</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66" sId="3" ref="A47:XFD47" action="insertRow"/>
  <rcc rId="15267" sId="3">
    <nc r="B47" t="inlineStr">
      <is>
        <t>2315033ЭА</t>
      </is>
    </nc>
  </rcc>
  <rcc rId="15268" sId="3" numFmtId="19">
    <nc r="A47">
      <v>42366</v>
    </nc>
  </rcc>
  <rcc rId="15269" sId="3" numFmtId="19">
    <nc r="C47">
      <v>42735</v>
    </nc>
  </rcc>
  <rcc rId="15270" sId="3">
    <nc r="G47" t="inlineStr">
      <is>
        <t>Оказание информационных услуг с использованием справочно-правовой системы "Консультант Плюс"</t>
      </is>
    </nc>
  </rcc>
  <rcc rId="15271" sId="3" numFmtId="4">
    <nc r="H47">
      <v>532801.80000000005</v>
    </nc>
  </rcc>
  <rcc rId="15272" sId="3">
    <nc r="I47" t="inlineStr">
      <is>
        <t>ООО "Софтинфо"</t>
      </is>
    </nc>
  </rcc>
  <rcv guid="{8049C881-6B3E-4A95-B7B3-820565C4CD65}" action="delete"/>
  <rdn rId="0" localSheetId="3" customView="1" name="Z_8049C881_6B3E_4A95_B7B3_820565C4CD65_.wvu.FilterData" hidden="1" oldHidden="1">
    <formula>'2015 год'!$A$3:$S$144</formula>
    <oldFormula>'2015 год'!$A$3:$S$144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76" sId="3" ref="A48:XFD48" action="insertRow"/>
  <rcc rId="15277" sId="3">
    <nc r="B48" t="inlineStr">
      <is>
        <t>2315034ЭА</t>
      </is>
    </nc>
  </rcc>
  <rcc rId="15278" sId="3" numFmtId="19">
    <nc r="A48">
      <v>42366</v>
    </nc>
  </rcc>
  <rcc rId="15279" sId="3" numFmtId="19">
    <nc r="C48">
      <v>42405</v>
    </nc>
  </rcc>
  <rcc rId="15280" sId="3">
    <nc r="G48" t="inlineStr">
      <is>
        <t>Передача неисключительного права на использование антивирусного программного обеспечения</t>
      </is>
    </nc>
  </rcc>
  <rcc rId="15281" sId="3" numFmtId="4">
    <nc r="H48">
      <v>93236.15</v>
    </nc>
  </rcc>
  <rcc rId="15282" sId="3">
    <nc r="I48" t="inlineStr">
      <is>
        <t>ООО "Продвижение"</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73" sId="3" numFmtId="4">
    <nc r="J39">
      <v>8492.01</v>
    </nc>
  </rcc>
  <rcc rId="15474" sId="3" numFmtId="19">
    <nc r="K39">
      <v>42366</v>
    </nc>
  </rcc>
  <rcc rId="15475" sId="3">
    <nc r="L39">
      <v>10146</v>
    </nc>
  </rcc>
  <rcc rId="15476" sId="3" odxf="1" dxf="1" numFmtId="19">
    <nc r="M39">
      <v>42366</v>
    </nc>
    <odxf>
      <numFmt numFmtId="0" formatCode="General"/>
    </odxf>
    <ndxf>
      <numFmt numFmtId="19" formatCode="dd/mm/yyyy"/>
    </ndxf>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90" sId="3">
    <oc r="G151" t="inlineStr">
      <is>
        <t>Оказание услуг связи</t>
      </is>
    </oc>
    <nc r="G151" t="inlineStr">
      <is>
        <t>Оказание услуг связи (ул. Гоголя, 18)</t>
      </is>
    </nc>
  </rcc>
  <rcc rId="15591" sId="3">
    <oc r="G152" t="inlineStr">
      <is>
        <t>Оказание услуг связи</t>
      </is>
    </oc>
    <nc r="G152" t="inlineStr">
      <is>
        <t xml:space="preserve">Оказание услуг междугородней/международной телефонной связи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53" sId="4">
    <nc r="B7" t="inlineStr">
      <is>
        <t>001/2016</t>
      </is>
    </nc>
  </rcc>
  <rcc rId="15954" sId="4" numFmtId="19">
    <nc r="A7">
      <v>42388</v>
    </nc>
  </rcc>
  <rcc rId="15955" sId="4" numFmtId="19">
    <nc r="C7">
      <v>42400</v>
    </nc>
  </rcc>
  <rcc rId="15956" sId="4">
    <nc r="G7" t="inlineStr">
      <is>
        <t>Выполнение работ по монтажу структурированной кабельной сети в помещениях № 29, 30, 31, 32, 33, 34 по адресу ул. Гоголя, 18</t>
      </is>
    </nc>
  </rcc>
  <rcc rId="15957" sId="4" numFmtId="4">
    <nc r="H7">
      <v>98484</v>
    </nc>
  </rcc>
  <rcc rId="15958" sId="4">
    <nc r="I7" t="inlineStr">
      <is>
        <t>ООО "Строительная компания "Электро Монтаж Строй"</t>
      </is>
    </nc>
  </rcc>
  <rcv guid="{8049C881-6B3E-4A95-B7B3-820565C4CD65}" action="delete"/>
  <rdn rId="0" localSheetId="3" customView="1" name="Z_8049C881_6B3E_4A95_B7B3_820565C4CD65_.wvu.FilterData" hidden="1" oldHidden="1">
    <formula>'2015 год'!$A$3:$S$154</formula>
    <oldFormula>'2015 год'!$A$3:$S$154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53"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B153" start="0" length="0">
    <dxf>
      <alignment horizontal="center" vertical="top" readingOrder="0"/>
      <border outline="0">
        <left style="thin">
          <color indexed="64"/>
        </left>
        <right style="thin">
          <color indexed="64"/>
        </right>
        <top style="thin">
          <color indexed="64"/>
        </top>
        <bottom style="thin">
          <color indexed="64"/>
        </bottom>
      </border>
    </dxf>
  </rfmt>
  <rfmt sheetId="3" sqref="C153"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D153"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E153" start="0" length="0">
    <dxf>
      <alignment horizontal="center" vertical="top" readingOrder="0"/>
      <border outline="0">
        <left style="thin">
          <color indexed="64"/>
        </left>
        <right style="thin">
          <color indexed="64"/>
        </right>
        <top style="thin">
          <color indexed="64"/>
        </top>
        <bottom style="thin">
          <color indexed="64"/>
        </bottom>
      </border>
    </dxf>
  </rfmt>
  <rfmt sheetId="3" sqref="F153" start="0" length="0">
    <dxf>
      <fill>
        <patternFill patternType="solid">
          <bgColor rgb="FF99CCFF"/>
        </patternFill>
      </fill>
      <alignment vertical="top" readingOrder="0"/>
      <border outline="0">
        <left style="thin">
          <color indexed="64"/>
        </left>
        <right style="thin">
          <color indexed="64"/>
        </right>
        <top style="thin">
          <color indexed="64"/>
        </top>
        <bottom style="thin">
          <color indexed="64"/>
        </bottom>
      </border>
    </dxf>
  </rfmt>
  <rfmt sheetId="3" sqref="G153"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H153" start="0" length="0">
    <dxf>
      <numFmt numFmtId="4" formatCode="#,##0.00"/>
      <alignment horizontal="center" vertical="top" readingOrder="0"/>
      <border outline="0">
        <left style="thin">
          <color indexed="64"/>
        </left>
        <right style="thin">
          <color indexed="64"/>
        </right>
        <top style="thin">
          <color indexed="64"/>
        </top>
        <bottom style="thin">
          <color indexed="64"/>
        </bottom>
      </border>
    </dxf>
  </rfmt>
  <rfmt sheetId="3" sqref="I153"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J153" start="0" length="0">
    <dxf>
      <numFmt numFmtId="4" formatCode="#,##0.00"/>
      <border outline="0">
        <left style="thin">
          <color indexed="64"/>
        </left>
        <right style="thin">
          <color indexed="64"/>
        </right>
        <top style="thin">
          <color indexed="64"/>
        </top>
        <bottom style="thin">
          <color indexed="64"/>
        </bottom>
      </border>
    </dxf>
  </rfmt>
  <rfmt sheetId="3" sqref="K153" start="0" length="0">
    <dxf>
      <border outline="0">
        <left style="thin">
          <color indexed="64"/>
        </left>
        <right style="thin">
          <color indexed="64"/>
        </right>
        <top style="thin">
          <color indexed="64"/>
        </top>
        <bottom style="thin">
          <color indexed="64"/>
        </bottom>
      </border>
    </dxf>
  </rfmt>
  <rfmt sheetId="3" sqref="L153" start="0" length="0">
    <dxf>
      <border outline="0">
        <left style="thin">
          <color indexed="64"/>
        </left>
        <right style="thin">
          <color indexed="64"/>
        </right>
        <top style="thin">
          <color indexed="64"/>
        </top>
        <bottom style="thin">
          <color indexed="64"/>
        </bottom>
      </border>
    </dxf>
  </rfmt>
  <rfmt sheetId="3" sqref="M153" start="0" length="0">
    <dxf>
      <border outline="0">
        <left style="thin">
          <color indexed="64"/>
        </left>
        <right style="thin">
          <color indexed="64"/>
        </right>
        <top style="thin">
          <color indexed="64"/>
        </top>
        <bottom style="thin">
          <color indexed="64"/>
        </bottom>
      </border>
    </dxf>
  </rfmt>
  <rfmt sheetId="3" sqref="N153" start="0" length="0">
    <dxf>
      <border outline="0">
        <left style="thin">
          <color indexed="64"/>
        </left>
        <right style="thin">
          <color indexed="64"/>
        </right>
        <top style="thin">
          <color indexed="64"/>
        </top>
        <bottom style="thin">
          <color indexed="64"/>
        </bottom>
      </border>
    </dxf>
  </rfmt>
  <rfmt sheetId="3" sqref="O153" start="0" length="0">
    <dxf>
      <border outline="0">
        <left style="thin">
          <color indexed="64"/>
        </left>
        <right style="thin">
          <color indexed="64"/>
        </right>
        <top style="thin">
          <color indexed="64"/>
        </top>
        <bottom style="thin">
          <color indexed="64"/>
        </bottom>
      </border>
    </dxf>
  </rfmt>
  <rfmt sheetId="3" sqref="P153" start="0" length="0">
    <dxf>
      <border outline="0">
        <left style="thin">
          <color indexed="64"/>
        </left>
        <right style="thin">
          <color indexed="64"/>
        </right>
        <top style="thin">
          <color indexed="64"/>
        </top>
        <bottom style="thin">
          <color indexed="64"/>
        </bottom>
      </border>
    </dxf>
  </rfmt>
  <rfmt sheetId="3" sqref="Q153" start="0" length="0">
    <dxf>
      <border outline="0">
        <left style="thin">
          <color indexed="64"/>
        </left>
        <right style="thin">
          <color indexed="64"/>
        </right>
        <top style="thin">
          <color indexed="64"/>
        </top>
        <bottom style="thin">
          <color indexed="64"/>
        </bottom>
      </border>
    </dxf>
  </rfmt>
  <rfmt sheetId="3" sqref="R153" start="0" length="0">
    <dxf>
      <border outline="0">
        <left style="thin">
          <color indexed="64"/>
        </left>
        <right style="thin">
          <color indexed="64"/>
        </right>
        <top style="thin">
          <color indexed="64"/>
        </top>
        <bottom style="thin">
          <color indexed="64"/>
        </bottom>
      </border>
    </dxf>
  </rfmt>
  <rfmt sheetId="3" sqref="S153" start="0" length="0">
    <dxf>
      <border outline="0">
        <left style="thin">
          <color indexed="64"/>
        </left>
        <right style="thin">
          <color indexed="64"/>
        </right>
        <top style="thin">
          <color indexed="64"/>
        </top>
        <bottom style="thin">
          <color indexed="64"/>
        </bottom>
      </border>
    </dxf>
  </rfmt>
  <rcc rId="15592" sId="3">
    <nc r="B153" t="inlineStr">
      <is>
        <t>094/2015</t>
      </is>
    </nc>
  </rcc>
  <rcc rId="15593" sId="3" numFmtId="19">
    <nc r="A153">
      <v>42369</v>
    </nc>
  </rcc>
  <rcc rId="15594" sId="3" numFmtId="19">
    <nc r="C153">
      <v>42480</v>
    </nc>
  </rcc>
  <rcc rId="15595" sId="3">
    <nc r="G153" t="inlineStr">
      <is>
        <t>Оказание слуг связи (интернет) г. Комсомольск</t>
      </is>
    </nc>
  </rcc>
  <rcc rId="15596" sId="3" numFmtId="4">
    <nc r="H153">
      <v>28500</v>
    </nc>
  </rcc>
  <rcc rId="15597" sId="3">
    <nc r="I153" t="inlineStr">
      <is>
        <t>Хабаровский филиал ПАО "Мобильные ТелеСистемы"</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860A81-C9B4-4A07-AB20-B1AA2CC2D120}" action="delete"/>
  <rdn rId="0" localSheetId="3" customView="1" name="Z_CC860A81_C9B4_4A07_AB20_B1AA2CC2D120_.wvu.FilterData" hidden="1" oldHidden="1">
    <formula>'2015 год'!$A$3:$S$152</formula>
    <oldFormula>'2015 год'!$A$3:$S$150</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11" sId="3" numFmtId="4">
    <oc r="H22">
      <v>114103.33</v>
    </oc>
    <nc r="H22">
      <v>114000</v>
    </nc>
  </rcc>
  <rcc rId="15112" sId="3">
    <nc r="F22" t="inlineStr">
      <is>
        <t>Исполнен 04.08.2015</t>
      </is>
    </nc>
  </rcc>
  <rcc rId="15113" sId="3" odxf="1" dxf="1" numFmtId="19">
    <nc r="D22">
      <v>42220</v>
    </nc>
    <odxf>
      <numFmt numFmtId="0" formatCode="General"/>
    </odxf>
    <ndxf>
      <numFmt numFmtId="19" formatCode="dd/mm/yyyy"/>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145" sId="3" ref="A40:XFD40" action="insertRow"/>
  <rcc rId="15146" sId="3">
    <nc r="B40" t="inlineStr">
      <is>
        <t>2315026К</t>
      </is>
    </nc>
  </rcc>
  <rcc rId="15147" sId="3" numFmtId="19">
    <nc r="A40">
      <v>42360</v>
    </nc>
  </rcc>
  <rcc rId="15148" sId="3" numFmtId="4">
    <nc r="H40">
      <v>85000</v>
    </nc>
  </rcc>
  <rcc rId="15149" sId="3">
    <nc r="I40" t="inlineStr">
      <is>
        <t>ООО "Региональная строительная компания"</t>
      </is>
    </nc>
  </rcc>
  <rcc rId="15150" sId="3">
    <nc r="G40" t="inlineStr">
      <is>
        <t>Поставка и установка жалюзи вертикальных тканевых</t>
      </is>
    </nc>
  </rcc>
  <rrc rId="15151" sId="3" ref="A41:XFD41" action="insertRow"/>
  <rcc rId="15152" sId="3">
    <nc r="B41" t="inlineStr">
      <is>
        <t>2315027К</t>
      </is>
    </nc>
  </rcc>
  <rcc rId="15153" sId="3" numFmtId="19">
    <nc r="A41">
      <v>42360</v>
    </nc>
  </rcc>
  <rcc rId="15154" sId="3">
    <nc r="G41" t="inlineStr">
      <is>
        <t>Поставка жестких дисков</t>
      </is>
    </nc>
  </rcc>
  <rcc rId="15155" sId="3" numFmtId="4">
    <nc r="H41">
      <v>98000</v>
    </nc>
  </rcc>
  <rcc rId="15156" sId="3">
    <nc r="I41" t="inlineStr">
      <is>
        <t>ЗАО "Тензор"</t>
      </is>
    </nc>
  </rcc>
  <rcc rId="15157" sId="3" numFmtId="19">
    <nc r="C40">
      <v>42369</v>
    </nc>
  </rcc>
  <rcc rId="15158" sId="3" numFmtId="19">
    <nc r="C41">
      <v>42369</v>
    </nc>
  </rcc>
  <rcv guid="{8049C881-6B3E-4A95-B7B3-820565C4CD65}" action="delete"/>
  <rdn rId="0" localSheetId="3" customView="1" name="Z_8049C881_6B3E_4A95_B7B3_820565C4CD65_.wvu.FilterData" hidden="1" oldHidden="1">
    <formula>'2015 год'!$A$3:$S$135</formula>
    <oldFormula>'2015 год'!$A$3:$S$134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162" sId="3" ref="A42:XFD42" action="insertRow"/>
  <rcc rId="15163" sId="3">
    <nc r="B42" t="inlineStr">
      <is>
        <t>2315028К</t>
      </is>
    </nc>
  </rcc>
  <rcc rId="15164" sId="3" numFmtId="19">
    <nc r="A42">
      <v>42360</v>
    </nc>
  </rcc>
  <rcc rId="15165" sId="3" numFmtId="19">
    <nc r="C42">
      <v>42369</v>
    </nc>
  </rcc>
  <rcc rId="15166" sId="3">
    <nc r="G42" t="inlineStr">
      <is>
        <t>Поставка автоматизированных рабочих мест</t>
      </is>
    </nc>
  </rcc>
  <rcc rId="15167" sId="3" numFmtId="4">
    <nc r="H42">
      <v>124800</v>
    </nc>
  </rcc>
  <rcc rId="15168" sId="3">
    <nc r="I42" t="inlineStr">
      <is>
        <t>ООО "Компания Монлайн"</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169" sId="3" ref="A43:XFD43" action="insertRow"/>
  <rcc rId="15170" sId="3">
    <nc r="B43" t="inlineStr">
      <is>
        <t>2315029К</t>
      </is>
    </nc>
  </rcc>
  <rcc rId="15171" sId="3" numFmtId="19">
    <nc r="A43">
      <v>42360</v>
    </nc>
  </rcc>
  <rcc rId="15172" sId="3" numFmtId="19">
    <nc r="C43">
      <v>42369</v>
    </nc>
  </rcc>
  <rcc rId="15173" sId="3">
    <nc r="G43" t="inlineStr">
      <is>
        <t>Поставка архивных коробов</t>
      </is>
    </nc>
  </rcc>
  <rcc rId="15174" sId="3" numFmtId="4">
    <nc r="H43">
      <v>96000</v>
    </nc>
  </rcc>
  <rcc rId="15175" sId="3">
    <nc r="I43" t="inlineStr">
      <is>
        <t>ООО "Колорит"</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176" sId="3" ref="A44:XFD44" action="insertRow"/>
  <rcc rId="15177" sId="3">
    <nc r="B44" t="inlineStr">
      <is>
        <t>2315030К</t>
      </is>
    </nc>
  </rcc>
  <rcc rId="15178" sId="3" numFmtId="19">
    <nc r="A44">
      <v>42361</v>
    </nc>
  </rcc>
  <rcc rId="15179" sId="3" numFmtId="19">
    <nc r="C44">
      <v>42369</v>
    </nc>
  </rcc>
  <rcc rId="15180" sId="3">
    <nc r="G44" t="inlineStr">
      <is>
        <t>Поставка аккумуляторных батарей для источников бесперебойного питания Back-UPS ES700</t>
      </is>
    </nc>
  </rcc>
  <rcc rId="15181" sId="3" numFmtId="4">
    <nc r="H44">
      <v>86255</v>
    </nc>
  </rcc>
  <rcc rId="15182" sId="3">
    <nc r="I44" t="inlineStr">
      <is>
        <t>ЗАО "Тензор"</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83" sId="3" numFmtId="4">
    <nc r="J122">
      <v>5560</v>
    </nc>
  </rcc>
  <rcc rId="15184" sId="3" numFmtId="19">
    <nc r="K122">
      <v>42304</v>
    </nc>
  </rcc>
  <rcc rId="15185" sId="3">
    <nc r="L122">
      <v>112332</v>
    </nc>
  </rcc>
  <rcc rId="15186" sId="3" odxf="1" dxf="1" numFmtId="19">
    <nc r="M122">
      <v>42298</v>
    </nc>
    <odxf>
      <numFmt numFmtId="0" formatCode="General"/>
    </odxf>
    <ndxf>
      <numFmt numFmtId="19" formatCode="dd/mm/yyyy"/>
    </ndxf>
  </rcc>
  <rcc rId="15187" sId="3">
    <nc r="N122">
      <v>172064</v>
    </nc>
  </rcc>
  <rcc rId="15188" sId="3" odxf="1" dxf="1" numFmtId="19">
    <nc r="O122">
      <v>42304</v>
    </nc>
    <odxf>
      <numFmt numFmtId="0" formatCode="General"/>
    </odxf>
    <ndxf>
      <numFmt numFmtId="19" formatCode="dd/mm/yyyy"/>
    </ndxf>
  </rcc>
  <rcc rId="15189" sId="3">
    <nc r="R122" t="inlineStr">
      <is>
        <t>Акт 1502812359</t>
      </is>
    </nc>
  </rcc>
  <rcc rId="15190" sId="3" numFmtId="19">
    <nc r="S122">
      <v>42300</v>
    </nc>
  </rcc>
  <rcc rId="15191" sId="3">
    <nc r="F122" t="inlineStr">
      <is>
        <t>Исполнен 27.10.2015</t>
      </is>
    </nc>
  </rcc>
  <rcc rId="15192" sId="3" numFmtId="19">
    <nc r="C122">
      <v>42304</v>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48" sId="3" ref="A46:XFD46" action="insertRow"/>
  <rcc rId="15249" sId="3">
    <nc r="B46" t="inlineStr">
      <is>
        <t>2315032Е</t>
      </is>
    </nc>
  </rcc>
  <rcc rId="15250" sId="3" numFmtId="19">
    <nc r="A46">
      <v>42363</v>
    </nc>
  </rcc>
  <rcc rId="15251" sId="3" numFmtId="19">
    <nc r="C46">
      <v>42735</v>
    </nc>
  </rcc>
  <rcc rId="15252" sId="3">
    <nc r="G46" t="inlineStr">
      <is>
        <t>Оказание услуг телефонной связи</t>
      </is>
    </nc>
  </rcc>
  <rcc rId="15253" sId="3" numFmtId="4">
    <nc r="H46">
      <v>620000</v>
    </nc>
  </rcc>
  <rcc rId="15254" sId="3">
    <nc r="I46" t="inlineStr">
      <is>
        <t>ЗАО "Рэдком-Интернет"</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55" sId="3" ref="A142:XFD142" action="insertRow"/>
  <rcc rId="15256" sId="3">
    <nc r="B142" t="inlineStr">
      <is>
        <t>087/2015</t>
      </is>
    </nc>
  </rcc>
  <rcc rId="15257" sId="3" numFmtId="19">
    <nc r="A142">
      <v>42362</v>
    </nc>
  </rcc>
  <rcc rId="15258" sId="3" numFmtId="19">
    <nc r="C142">
      <v>42369</v>
    </nc>
  </rcc>
  <rcc rId="15259" sId="3">
    <nc r="G142" t="inlineStr">
      <is>
        <t>Выполнение работ по гидроизоляции помещений № 2 и 3 и в цокольном этаже здания</t>
      </is>
    </nc>
  </rcc>
  <rcc rId="15260" sId="3" numFmtId="4">
    <nc r="H142">
      <v>100000</v>
    </nc>
  </rcc>
  <rcc rId="15261" sId="3">
    <nc r="I142" t="inlineStr">
      <is>
        <t>ООО "Гарант"</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62" sId="4">
    <nc r="B8" t="inlineStr">
      <is>
        <t>002/2016</t>
      </is>
    </nc>
  </rcc>
  <rcc rId="15963" sId="4" numFmtId="19">
    <nc r="A8">
      <v>42388</v>
    </nc>
  </rcc>
  <rcc rId="15964" sId="4" numFmtId="19">
    <oc r="C7">
      <v>42400</v>
    </oc>
    <nc r="C7">
      <v>42419</v>
    </nc>
  </rcc>
  <rcc rId="15965" sId="4" numFmtId="19">
    <nc r="C8">
      <v>42419</v>
    </nc>
  </rcc>
  <rcc rId="15966" sId="4">
    <nc r="G8" t="inlineStr">
      <is>
        <t>Выполнение работ по монтажу структурированной кабельной сети в помещениях № 35 по адресу г. Хабаровск, ул. Гоголя, 18</t>
      </is>
    </nc>
  </rcc>
  <rcc rId="15967" sId="4">
    <oc r="G7" t="inlineStr">
      <is>
        <t>Выполнение работ по монтажу структурированной кабельной сети в помещениях № 29, 30, 31, 32, 33, 34 по адресу ул. Гоголя, 18</t>
      </is>
    </oc>
    <nc r="G7" t="inlineStr">
      <is>
        <t>Выполнение работ по монтажу структурированной кабельной сети в помещениях № 29, 30, 31, 32, 33, 34 по адресу г. Хабаровск, ул. Гоголя, 18</t>
      </is>
    </nc>
  </rcc>
  <rcc rId="15968" sId="4" numFmtId="4">
    <nc r="H8">
      <v>72762</v>
    </nc>
  </rcc>
  <rcc rId="15969" sId="4">
    <nc r="I8" t="inlineStr">
      <is>
        <t>ООО "Строительная компания "Электро Монтаж Строй"</t>
      </is>
    </nc>
  </rcc>
  <rcc rId="15970" sId="4">
    <nc r="B9" t="inlineStr">
      <is>
        <t>003/2016</t>
      </is>
    </nc>
  </rcc>
  <rcc rId="15971" sId="4" numFmtId="19">
    <nc r="A9">
      <v>42388</v>
    </nc>
  </rcc>
  <rcc rId="15972" sId="4" numFmtId="19">
    <nc r="C9">
      <v>42419</v>
    </nc>
  </rcc>
  <rcc rId="15973" sId="4">
    <nc r="G9" t="inlineStr">
      <is>
        <t>Выполнение работ по внутренней отделке помещения № 35 по адресу г. Хабаровск, ул. Гоголя, 18</t>
      </is>
    </nc>
  </rcc>
  <rcc rId="15974" sId="4" numFmtId="4">
    <nc r="H9">
      <v>72401</v>
    </nc>
  </rcc>
  <rcc rId="15975" sId="4">
    <nc r="I9" t="inlineStr">
      <is>
        <t>ООО "ГЛОБАЛ-ДВ"</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83" sId="3" ref="A145:XFD145" action="insertRow"/>
  <rcc rId="15284" sId="3">
    <nc r="B145" t="inlineStr">
      <is>
        <t>089/2015</t>
      </is>
    </nc>
  </rcc>
  <rcc rId="15285" sId="3" numFmtId="19">
    <nc r="A145">
      <v>42362</v>
    </nc>
  </rcc>
  <rcc rId="15286" sId="3" numFmtId="19">
    <nc r="C145">
      <v>42735</v>
    </nc>
  </rcc>
  <rcc rId="15287" sId="3">
    <nc r="G145" t="inlineStr">
      <is>
        <t>Оказание услуг по сопровождению программного обеспечения "Парус"</t>
      </is>
    </nc>
  </rcc>
  <rcc rId="15288" sId="3" numFmtId="4">
    <nc r="H145">
      <v>91512</v>
    </nc>
  </rcc>
  <rcc rId="15289" sId="3">
    <nc r="I145" t="inlineStr">
      <is>
        <t>Гордейчук С.П.</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290" sId="3" ref="A145:XFD145" action="insertRow"/>
  <rcc rId="15291" sId="3">
    <nc r="B145" t="inlineStr">
      <is>
        <t>088/2015</t>
      </is>
    </nc>
  </rcc>
  <rcc rId="15292" sId="3" numFmtId="19">
    <nc r="A145">
      <v>42362</v>
    </nc>
  </rcc>
  <rcc rId="15293" sId="3" numFmtId="19">
    <nc r="C145">
      <v>42369</v>
    </nc>
  </rcc>
  <rcc rId="15294" sId="3">
    <nc r="G145" t="inlineStr">
      <is>
        <t>Поставка IP-Телефона Panasonic КХ-UT123</t>
      </is>
    </nc>
  </rcc>
  <rcc rId="15295" sId="3" numFmtId="4">
    <nc r="H145">
      <v>51360</v>
    </nc>
  </rcc>
  <rcc rId="15296" sId="3">
    <nc r="I145" t="inlineStr">
      <is>
        <t>ООО "Авантелеком"</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97" sId="3" numFmtId="4">
    <oc r="J17">
      <v>27112.91</v>
    </oc>
    <nc r="J17">
      <f>27112.91+759.04</f>
    </nc>
  </rcc>
  <rcc rId="15298" sId="3" numFmtId="19">
    <oc r="K17">
      <v>42278</v>
    </oc>
    <nc r="K17">
      <v>42363</v>
    </nc>
  </rcc>
  <rcc rId="15299" sId="3">
    <oc r="P17" t="inlineStr">
      <is>
        <t xml:space="preserve">257736            553140             831955             275639               873749            892129              266830                  501834              822660     </t>
      </is>
    </oc>
    <nc r="P17" t="inlineStr">
      <is>
        <t xml:space="preserve">257736            553140             831955             275639               873749            892129              266830                  501834              822660    873097   </t>
      </is>
    </nc>
  </rcc>
  <rcc rId="15300" sId="3">
    <oc r="Q17" t="inlineStr">
      <is>
        <t>30.01.2015              03.03.2015             31.03.2015            05.05.2015            02.07.2015             03.07.2015           03.08.2015               28.08.2015           01.10.2015</t>
      </is>
    </oc>
    <nc r="Q17" t="inlineStr">
      <is>
        <t>30.01.2015              03.03.2015             31.03.2015            05.05.2015            02.07.2015             03.07.2015           03.08.2015               28.08.2015           01.10.2015    25.12.2015</t>
      </is>
    </nc>
  </rcc>
  <rcc rId="15301" sId="3">
    <oc r="R17" t="inlineStr">
      <is>
        <t xml:space="preserve">Акт 2770.1-1/1             Акт 2770.1-1/2            Акт 2770.1-1/3              Акт 2770.1-1.4            Акт 2770.1-1.5             Акт 2770.1-1.6            Акт 2770.1-1.7             Акт 2770.1-1.8          Акт 2770.1-1.9 </t>
      </is>
    </oc>
    <nc r="R17" t="inlineStr">
      <is>
        <t>Акт 2770.1-1/1             Акт 2770.1-1/2            Акт 2770.1-1/3              Акт 2770.1-1.4            Акт 2770.1-1.5             Акт 2770.1-1.6            Акт 2770.1-1.7             Акт 2770.1-1.8          Акт 2770.1-1.9    Акт 2770.1-1.12</t>
      </is>
    </nc>
  </rcc>
  <rcc rId="15302" sId="3">
    <oc r="S17" t="inlineStr">
      <is>
        <t>26.01.2015           25.02.2015               25.03.2015              27.04.2015             25.05.2015             29.06.2015              27.07.2015                25.08.2015             25.09.2015</t>
      </is>
    </oc>
    <nc r="S17" t="inlineStr">
      <is>
        <t>26.01.2015           25.02.2015               25.03.2015              27.04.2015             25.05.2015             29.06.2015              27.07.2015                25.08.2015             25.09.2015  21.12.2015</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03" sId="3" numFmtId="4">
    <oc r="J135">
      <v>5820</v>
    </oc>
    <nc r="J135">
      <f>5820+13580</f>
    </nc>
  </rcc>
  <rcc rId="15304" sId="3">
    <nc r="N135">
      <v>873094</v>
    </nc>
  </rcc>
  <rcc rId="15305" sId="3" odxf="1" dxf="1" numFmtId="19">
    <nc r="O135">
      <v>42363</v>
    </nc>
    <odxf>
      <numFmt numFmtId="0" formatCode="General"/>
    </odxf>
    <ndxf>
      <numFmt numFmtId="19" formatCode="dd/mm/yyyy"/>
    </ndxf>
  </rcc>
  <rcc rId="15306" sId="3">
    <nc r="R135" t="inlineStr">
      <is>
        <t>Акт 000640        Т-н 640</t>
      </is>
    </nc>
  </rcc>
  <rcc rId="15307" sId="3" numFmtId="19">
    <nc r="S135" t="inlineStr">
      <is>
        <t>24.12.2015   24.12.2015</t>
      </is>
    </nc>
  </rcc>
  <rcc rId="15308" sId="3">
    <nc r="F135" t="inlineStr">
      <is>
        <t>Исполнен 25.12.2015</t>
      </is>
    </nc>
  </rcc>
  <rcc rId="15309" sId="3" numFmtId="19">
    <nc r="D135">
      <v>42363</v>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10" sId="3" numFmtId="19">
    <oc r="K6">
      <v>42345</v>
    </oc>
    <nc r="K6">
      <v>42363</v>
    </nc>
  </rcc>
  <rcc rId="15311" sId="3">
    <oc r="P6" t="inlineStr">
      <is>
        <t>346856               346857             667812               667816             34594           34596            324564                  325348                      642916                    642912            10490              10489                   348946          349161             680105          680106       897291         897067 402991  402986   600170  600172</t>
      </is>
    </oc>
    <nc r="P6" t="inlineStr">
      <is>
        <t>346856               346857             667812               667816             34594           34596            324564                  325348                      642916                    642912            10490              10489                   348946          349161             680105          680106       897291         897067 402991  402986   600170  600172   873099   873100</t>
      </is>
    </nc>
  </rcc>
  <rcc rId="15312" sId="3">
    <oc r="Q6" t="inlineStr">
      <is>
        <t xml:space="preserve">09.02.2015              09.02.2015               13.03.2015                13.03.2015            08.04.2015            08.04.2015               08.05.2015             08.05.2015                   09.06.2015                      09.06.2015             06.07.2015         06.07.2015               11.08.2015             11.08.2015          16.09.2015       16.09.2015      08.10.2015   08.10.2015  19.11.2015     19.11.2015 07.12.2015  07.12.2015     </t>
      </is>
    </oc>
    <nc r="Q6" t="inlineStr">
      <is>
        <t xml:space="preserve">09.02.2015              09.02.2015               13.03.2015                13.03.2015            08.04.2015            08.04.2015               08.05.2015             08.05.2015                   09.06.2015                      09.06.2015             06.07.2015         06.07.2015               11.08.2015             11.08.2015          16.09.2015       16.09.2015      08.10.2015   08.10.2015  19.11.2015     19.11.2015 07.12.2015  07.12.2015  25.12.2015    25.12.2015     </t>
      </is>
    </nc>
  </rcc>
  <rcc rId="15313" sId="3">
    <oc r="R6" t="inlineStr">
      <is>
        <t>Акт 4               Акт 3                 Акт 8                 Акт 7                    Акт 10              Акт 11                 Акт 16             Акт 15              Акт 18                Акт 19               Акт 21             Акт 20                       Акт 23              Акт 24                     Акт 27                Акт 26           Акт30               Акт 29              Акт 32              Акт 33              Акт 35              Акт 36</t>
      </is>
    </oc>
    <nc r="R6" t="inlineStr">
      <is>
        <t>Акт 4               Акт 3                 Акт 8                 Акт 7                    Акт 10              Акт 11                 Акт 16             Акт 15              Акт 18                Акт 19               Акт 21             Акт 20                       Акт 23              Акт 24                     Акт 27                Акт 26           Акт30               Акт 29              Акт 32              Акт 33              Акт 35              Акт 36              Акт 37              Акт 38</t>
      </is>
    </nc>
  </rcc>
  <rcc rId="15314" sId="3">
    <oc r="S6" t="inlineStr">
      <is>
        <t>31.01.2014              31.01.2014                 28.02.2015                 28.02.2015               31.03.2015             31.03.2015           30.04.2015              30.04.2015               31.05.2015              31.05.2015           30.06.2015           30.06.2015                   31.07.2015              31.07.2015               31.08.2015             31.08.2015    30.09.2015     30.09.2015 31.10.2015  31.10.2015 30.11.2015   30.11.2015</t>
      </is>
    </oc>
    <nc r="S6" t="inlineStr">
      <is>
        <t>31.01.2014              31.01.2014                 28.02.2015                 28.02.2015               31.03.2015             31.03.2015           30.04.2015              30.04.2015               31.05.2015              31.05.2015           30.06.2015           30.06.2015                   31.07.2015              31.07.2015               31.08.2015             31.08.2015    30.09.2015     30.09.2015 31.10.2015  31.10.2015 30.11.2015   30.11.2015        24.12.2015   24.12.2015</t>
      </is>
    </nc>
  </rcc>
  <rcc rId="15315" sId="3">
    <oc r="J6">
      <v>98100</v>
    </oc>
    <nc r="J6">
      <f>98100+4350+4650</f>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16" sId="3">
    <oc r="J10">
      <f>25130+4130+4200+4200+3430</f>
    </oc>
    <nc r="J10">
      <f>25130+4130+4200+4200+3430+4340</f>
    </nc>
  </rcc>
  <rcc rId="15317" sId="3" numFmtId="19">
    <oc r="K10">
      <v>42354</v>
    </oc>
    <nc r="K10">
      <v>42363</v>
    </nc>
  </rcc>
  <rcc rId="15318" sId="3">
    <oc r="P10" t="inlineStr">
      <is>
        <t>667932            770263              212598             436087        650087              44349                370953               690100  145012   403007   713422</t>
      </is>
    </oc>
    <nc r="P10" t="inlineStr">
      <is>
        <t>667932            770263              212598             436087        650087              44349                370953               690100  145012   403007   713422     873096</t>
      </is>
    </nc>
  </rcc>
  <rcc rId="15319" sId="3">
    <oc r="Q10" t="inlineStr">
      <is>
        <t>13.03.2015              25.03.2015                 28.04.2015              20.05.2015        10.06.2015             09.07.2015                13.08.2015                 17.09.2015   23.10.2015   19.11.2015   16.12.2015</t>
      </is>
    </oc>
    <nc r="Q10" t="inlineStr">
      <is>
        <t>13.03.2015              25.03.2015                 28.04.2015              20.05.2015        10.06.2015             09.07.2015                13.08.2015                 17.09.2015   23.10.2015   19.11.2015   16.12.2015   25.12.2015</t>
      </is>
    </nc>
  </rcc>
  <rcc rId="15320" sId="3">
    <oc r="R10" t="inlineStr">
      <is>
        <t xml:space="preserve"> Акт 35              Акт 94             Акт 177             Акт 254            Акт 322            Акт 393                  Акт 461            Акт 527               Акт 590                    Акт 655            Акт743</t>
      </is>
    </oc>
    <nc r="R10" t="inlineStr">
      <is>
        <t xml:space="preserve"> Акт 35              Акт 94             Акт 177             Акт 254            Акт 322            Акт 393                  Акт 461            Акт 527               Акт 590                    Акт 655            Акт743             Акт 798</t>
      </is>
    </nc>
  </rcc>
  <rcc rId="15321" sId="3">
    <oc r="S10" t="inlineStr">
      <is>
        <t>31.01.2015              28.02.2015                 31.03.2015                30.04.2015                31.05.2015              30.06.2015               31.07.2015              31.08.2015    30.09.2015  31.10.2015  30.11.2015</t>
      </is>
    </oc>
    <nc r="S10" t="inlineStr">
      <is>
        <t>31.01.2015              28.02.2015                 31.03.2015                30.04.2015                31.05.2015              30.06.2015               31.07.2015              31.08.2015    30.09.2015  31.10.2015  30.11.2015  24.12.2015</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22" sId="3">
    <oc r="J53">
      <f>67304+26500+1188+1188+1188</f>
    </oc>
    <nc r="J53">
      <f>67304+26500+1188+1188+1188+1188</f>
    </nc>
  </rcc>
  <rcc rId="15323" sId="3" numFmtId="19">
    <oc r="K53">
      <v>42347</v>
    </oc>
    <nc r="K53">
      <v>42363</v>
    </nc>
  </rcc>
  <rcc rId="15324" sId="3">
    <oc r="P53" t="inlineStr">
      <is>
        <t>413396           450265          667820        324565              460776           476046              749974            873745            147164                563794                 673793                631174        838726   267074   628945</t>
      </is>
    </oc>
    <nc r="P53" t="inlineStr">
      <is>
        <t>413396           450265          667820        324565              460776           476046              749974            873745            147164                563794                 673793                631174        838726   267074   628945    873098</t>
      </is>
    </nc>
  </rcc>
  <rcc rId="15325" sId="3">
    <oc r="Q53" t="inlineStr">
      <is>
        <t>16.02.2015              19.02.2015             13.03.2015             08.05.2015              22.05.2015            25.05.2015            22.06.2015                02.07.2015       21.07.2015           03.09.2015              03.09.2015                10.09.2015       02.10.2015  05.11.2015 09.12.2015</t>
      </is>
    </oc>
    <nc r="Q53" t="inlineStr">
      <is>
        <t>16.02.2015              19.02.2015             13.03.2015             08.05.2015              22.05.2015            25.05.2015            22.06.2015                02.07.2015       21.07.2015           03.09.2015              03.09.2015                10.09.2015       02.10.2015  05.11.2015 09.12.2015    25.12.2015</t>
      </is>
    </nc>
  </rcc>
  <rcc rId="15326" sId="3">
    <oc r="R53" t="inlineStr">
      <is>
        <t>Акт 498                 Акт 319              Акт 681              Акт 1656              Акт 1657             Акт 1975               Акт 2329           Акт 2352          Акт 2613                   Акт 2976             Акт 2977           Акт 3223           Акт 3584          Акт 3713          Акт 3940</t>
      </is>
    </oc>
    <nc r="R53" t="inlineStr">
      <is>
        <t>Акт 498                 Акт 319              Акт 681              Акт 1656              Акт 1657             Акт 1975               Акт 2329           Акт 2352          Акт 2613                   Акт 2976             Акт 2977           Акт 3223           Акт 3584          Акт 3713          Акт 3940           Акт 3941</t>
      </is>
    </nc>
  </rcc>
  <rcc rId="15327" sId="3">
    <oc r="S53" t="inlineStr">
      <is>
        <t>10.02.2015                04.02.2015                     27.02.2015               30.03.2015              30.04.2015              21.05.2015               29.05.2015              30.06.2015            06.07.2015                 31.07.2015                  31.08.2015               21.08.2015           30.09.2015  30.10.2015  30.11.2015</t>
      </is>
    </oc>
    <nc r="S53" t="inlineStr">
      <is>
        <t>10.02.2015                04.02.2015                     27.02.2015               30.03.2015              30.04.2015              21.05.2015               29.05.2015              30.06.2015            06.07.2015                 31.07.2015                  31.08.2015               21.08.2015           30.09.2015  30.10.2015  30.11.2015  24.12.2015</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28" sId="3">
    <oc r="J49">
      <f>25740+2860+3300+3300</f>
    </oc>
    <nc r="J49">
      <f>25740+2860+3300+3300+3190</f>
    </nc>
  </rcc>
  <rcc rId="15329" sId="3" numFmtId="19">
    <oc r="K49">
      <v>42354</v>
    </oc>
    <nc r="K49">
      <v>42363</v>
    </nc>
  </rcc>
  <rcc rId="15330" sId="3">
    <oc r="P49" t="inlineStr">
      <is>
        <t>667815               800283               11683          651032         650086           96677             370951               613878  228982    323635  710622</t>
      </is>
    </oc>
    <nc r="P49" t="inlineStr">
      <is>
        <t>667815               800283               11683          651032         650086           96677             370951               613878  228982    323635  710622     873093</t>
      </is>
    </nc>
  </rcc>
  <rcc rId="15331" sId="3">
    <oc r="Q49" t="inlineStr">
      <is>
        <t>13.03.2015               27.03.2015               07.04.2015         10.06.2015     10.06.2015            15.07.2015               13.08.2015              09.09.2015  02.11.2015   11.11.2015   16.12.2015</t>
      </is>
    </oc>
    <nc r="Q49" t="inlineStr">
      <is>
        <t>13.03.2015               27.03.2015               07.04.2015         10.06.2015     10.06.2015            15.07.2015               13.08.2015              09.09.2015  02.11.2015   11.11.2015   16.12.2015  25.12.2015</t>
      </is>
    </nc>
  </rcc>
  <rcc rId="15332" sId="3">
    <oc r="R49" t="inlineStr">
      <is>
        <t>Акт 29                Акт 30               Акт 31               Акт 32               Акт 33             Акт 34                 Акт 35             Акт 36                   Акт 37               Акт 38               Акт 39</t>
      </is>
    </oc>
    <nc r="R49" t="inlineStr">
      <is>
        <t>Акт 29                Акт 30               Акт 31               Акт 32               Акт 33             Акт 34                 Акт 35             Акт 36                   Акт 37               Акт 38               Акт 39              Акт 40</t>
      </is>
    </nc>
  </rcc>
  <rcc rId="15333" sId="3">
    <oc r="S49" t="inlineStr">
      <is>
        <t>31.01.2015               28.02.2015             31.03.2015           30.04.2015              31.05.2015             30.06.2015             31.07.2015                    31.08.2015   30.09.2015  31.10.2015 30.11.2015</t>
      </is>
    </oc>
    <nc r="S49" t="inlineStr">
      <is>
        <t>31.01.2015               28.02.2015             31.03.2015           30.04.2015              31.05.2015             30.06.2015             31.07.2015                    31.08.2015   30.09.2015  31.10.2015 30.11.2015    25.12.2015</t>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34" sId="3">
    <oc r="J54">
      <f>17788+1760+1800+1720</f>
    </oc>
    <nc r="J54">
      <f>17788+1760+1800+1720+3300</f>
    </nc>
  </rcc>
  <rcc rId="15335" sId="3" numFmtId="19">
    <oc r="K54">
      <v>42345</v>
    </oc>
    <nc r="K54">
      <v>42363</v>
    </nc>
  </rcc>
  <rcc rId="15336" sId="3">
    <oc r="P54" t="inlineStr">
      <is>
        <t>376286                727909               11686             324051              594895             44344                        348948                   588810    897069   323632    600171</t>
      </is>
    </oc>
    <nc r="P54" t="inlineStr">
      <is>
        <t>376286                727909               11686             324051              594895             44344                        348948                   588810    897069   323632    600171   873101</t>
      </is>
    </nc>
  </rcc>
  <rcc rId="15337" sId="3">
    <oc r="Q54" t="inlineStr">
      <is>
        <t>11.02.2015                  20.03.2015                  07.04.2015              08.05.2015             04.06.2015             09.07.2015                          11.08.2015           07.09.2015   08.10.2015  11.11.2015   07.12.2015</t>
      </is>
    </oc>
    <nc r="Q54" t="inlineStr">
      <is>
        <t>11.02.2015                  20.03.2015                  07.04.2015              08.05.2015             04.06.2015             09.07.2015                          11.08.2015           07.09.2015   08.10.2015  11.11.2015   07.12.2015 25.12.2015</t>
      </is>
    </nc>
  </rcc>
  <rcc rId="15338" sId="3">
    <oc r="R54" t="inlineStr">
      <is>
        <t xml:space="preserve"> Акт 00000104                 Акт 00000284             Акт 00000373             Акт 00000480            Акт 00000695             Акт 00000810                      Акт 00001049          Акт 00001218   Акт 00001281  Акт 0000038    Акт 00001608</t>
      </is>
    </oc>
    <nc r="R54" t="inlineStr">
      <is>
        <t xml:space="preserve"> Акт 00000104                 Акт 00000284             Акт 00000373             Акт 00000480            Акт 00000695             Акт 00000810                      Акт 00001049          Акт 00001218   Акт 00001281  Акт 0000038    Акт 00001608    Акт 00001728</t>
      </is>
    </nc>
  </rcc>
  <rcc rId="15339" sId="3">
    <oc r="S54" t="inlineStr">
      <is>
        <t>31.01.2015                 28.02.2015             31.03.2015                30.04.2015            31.05.2015              30.06.2015                     31.07.2015              31.08.2015  30.09.2015 31.10.2015  30.11.2015</t>
      </is>
    </oc>
    <nc r="S54" t="inlineStr">
      <is>
        <t>31.01.2015                 28.02.2015             31.03.2015                30.04.2015            31.05.2015              30.06.2015                     31.07.2015              31.08.2015  30.09.2015 31.10.2015  30.11.2015  24.12.2015</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40" sId="3">
    <oc r="J14">
      <f>55734+7962+7962+7962+7962</f>
    </oc>
    <nc r="J14">
      <f>55734+7962+7962+7962+7962+7918</f>
    </nc>
  </rcc>
  <rcc rId="15341" sId="3" numFmtId="19">
    <oc r="K14">
      <v>42345</v>
    </oc>
    <nc r="K14">
      <v>42363</v>
    </nc>
  </rcc>
  <rcc rId="15342" sId="3">
    <oc r="P14" t="inlineStr">
      <is>
        <t>450263             667824              856473            275638              605365             873752             295914              631178    131591   323630   600167</t>
      </is>
    </oc>
    <nc r="P14" t="inlineStr">
      <is>
        <t>450263             667824              856473            275638              605365             873752             295914              631178    131591   323630   600167 873102</t>
      </is>
    </nc>
  </rcc>
  <rcc rId="15343" sId="3">
    <oc r="Q14" t="inlineStr">
      <is>
        <t>19.02.2015              13.03.2015               01.04.2015               05.05.2015            05.06.2015                02.07.2015           05.08.2015             10.09.2015   22.10.2015  11.11.2015   07.12.2015</t>
      </is>
    </oc>
    <nc r="Q14" t="inlineStr">
      <is>
        <t>19.02.2015              13.03.2015               01.04.2015               05.05.2015            05.06.2015                02.07.2015           05.08.2015             10.09.2015   22.10.2015  11.11.2015   07.12.2015 25.12.2015</t>
      </is>
    </nc>
  </rcc>
  <rcc rId="15344" sId="3">
    <oc r="R14" t="inlineStr">
      <is>
        <t xml:space="preserve"> Акт 13              Акт 174            Акт 275           Акт 372            Акт 461             Акт 550            Акт 675               Акт 821                   Акт 920            Акт 1034           Акт 1124</t>
      </is>
    </oc>
    <nc r="R14" t="inlineStr">
      <is>
        <t xml:space="preserve"> Акт 13              Акт 174            Акт 275           Акт 372            Акт 461             Акт 550            Акт 675               Акт 821                   Акт 920            Акт 1034           Акт 1124           Акт 1308</t>
      </is>
    </nc>
  </rcc>
  <rcc rId="15345" sId="3">
    <oc r="S14" t="inlineStr">
      <is>
        <t>31.01.2015             28.02.2015             31.03.2015            30.04.2015           31.05.2015              30.06.2015           31.07.2015                   31.08.2015      30.09.2015   31.10.2015   30.11.2015</t>
      </is>
    </oc>
    <nc r="S14" t="inlineStr">
      <is>
        <t>31.01.2015             28.02.2015             31.03.2015            30.04.2015           31.05.2015              30.06.2015           31.07.2015                   31.08.2015      30.09.2015   31.10.2015   30.11.2015  24.12.2015</t>
      </is>
    </nc>
  </rcc>
  <rcc rId="15346" sId="3">
    <nc r="F14" t="inlineStr">
      <is>
        <t>Исполнен 25.12.2015</t>
      </is>
    </nc>
  </rcc>
  <rcc rId="15347" sId="3" odxf="1" dxf="1" numFmtId="19">
    <nc r="D14">
      <v>42363</v>
    </nc>
    <odxf>
      <numFmt numFmtId="0" formatCode="General"/>
    </odxf>
    <ndxf>
      <numFmt numFmtId="19" formatCode="dd/mm/yyyy"/>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76" sId="4">
    <nc r="B10" t="inlineStr">
      <is>
        <t>005/2016</t>
      </is>
    </nc>
  </rcc>
  <rcc rId="15977" sId="4" numFmtId="19">
    <nc r="A10">
      <v>42389</v>
    </nc>
  </rcc>
  <rcc rId="15978" sId="4" numFmtId="19">
    <nc r="C10">
      <v>42424</v>
    </nc>
  </rcc>
  <rcc rId="15979" sId="4">
    <nc r="G10" t="inlineStr">
      <is>
        <t>Поставка накопителя Flash Draiv 4Gb USB 2.0</t>
      </is>
    </nc>
  </rcc>
  <rcc rId="15980" sId="4" numFmtId="4">
    <nc r="H10">
      <v>45475</v>
    </nc>
  </rcc>
  <rcc rId="15981" sId="4">
    <nc r="I10" t="inlineStr">
      <is>
        <t>ООО "Востоксофтсервис"</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48" sId="3">
    <oc r="J9">
      <f>185780.39+22935.85+23700.38+22935.85</f>
    </oc>
    <nc r="J9">
      <f>185780.39+22935.85+23700.38+22935.85+23700.36</f>
    </nc>
  </rcc>
  <rcc rId="15349" sId="3">
    <oc r="P9" t="inlineStr">
      <is>
        <t>450252             667809            856472              275911             594894             873750            295907                  577753      871453   323633 710629</t>
      </is>
    </oc>
    <nc r="P9" t="inlineStr">
      <is>
        <t>450252             667809            856472              275911             594894             873750            295907                  577753      871453   323633 710629   873103</t>
      </is>
    </nc>
  </rcc>
  <rcc rId="15350" sId="3">
    <oc r="Q9" t="inlineStr">
      <is>
        <t>19.02.2015                 13.03.2015              01.04.2015               05.05.2015              04.06.2015            02.07.2015               05.08.2015                04.09.2015           06.10.2015   11.11.2015 16.12.2015</t>
      </is>
    </oc>
    <nc r="Q9" t="inlineStr">
      <is>
        <t>19.02.2015                 13.03.2015              01.04.2015               05.05.2015              04.06.2015            02.07.2015               05.08.2015                04.09.2015           06.10.2015   11.11.2015 16.12.2015  25.12.2015</t>
      </is>
    </nc>
  </rcc>
  <rcc rId="15351" sId="3">
    <oc r="R9" t="inlineStr">
      <is>
        <t>Акт 0000003               Акт 0000006             Акт 0000010              Акт 0000014               Акт 0000018             Акт 0000020              Акт 0000022                Акт 0000024           Акт 0000026    Акт 0000038    Акт 0000030</t>
      </is>
    </oc>
    <nc r="R9" t="inlineStr">
      <is>
        <t>Акт 0000003               Акт 0000006             Акт 0000010              Акт 0000014               Акт 0000018             Акт 0000020              Акт 0000022                Акт 0000024           Акт 0000026    Акт 0000038    Акт 0000030    Акт 00000040</t>
      </is>
    </nc>
  </rcc>
  <rcc rId="15352" sId="3">
    <oc r="S9" t="inlineStr">
      <is>
        <t>31.01.2015                28.02.2015              31.03.2015           30.04.2015            31.05.2015             30.06.2015            31.07.2015                31.08.2015              30.09.2015  31.10.2015 30.11.2015</t>
      </is>
    </oc>
    <nc r="S9" t="inlineStr">
      <is>
        <t>31.01.2015                28.02.2015              31.03.2015           30.04.2015            31.05.2015             30.06.2015            31.07.2015                31.08.2015              30.09.2015  31.10.2015 30.11.2015  24.12.2015</t>
      </is>
    </nc>
  </rcc>
  <rcc rId="15353" sId="3" numFmtId="19">
    <oc r="K9">
      <v>42354</v>
    </oc>
    <nc r="K9">
      <v>42363</v>
    </nc>
  </rcc>
  <rcc rId="15354" sId="3">
    <nc r="F9" t="inlineStr">
      <is>
        <t>Исполнен  25.12.2015</t>
      </is>
    </nc>
  </rcc>
  <rcc rId="15355" sId="3" odxf="1" dxf="1" numFmtId="19">
    <nc r="D9">
      <v>42363</v>
    </nc>
    <odxf>
      <numFmt numFmtId="0" formatCode="General"/>
    </odxf>
    <ndxf>
      <numFmt numFmtId="19" formatCode="dd/mm/yyyy"/>
    </ndxf>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356" sId="3" ref="A143:XFD143" action="insertRow"/>
  <rcc rId="15357" sId="3">
    <nc r="B143" t="inlineStr">
      <is>
        <t>085/2015</t>
      </is>
    </nc>
  </rcc>
  <rcc rId="15358" sId="3" numFmtId="19">
    <nc r="A143">
      <v>42356</v>
    </nc>
  </rcc>
  <rcc rId="15359" sId="3" numFmtId="19">
    <nc r="C143">
      <v>42735</v>
    </nc>
  </rcc>
  <rcc rId="15360" sId="3">
    <nc r="G143" t="inlineStr">
      <is>
        <t>Оказание услуг по хранению автошин и дисков</t>
      </is>
    </nc>
  </rcc>
  <rcc rId="15361" sId="3" numFmtId="4">
    <nc r="H143">
      <v>10980</v>
    </nc>
  </rcc>
  <rcc rId="15362" sId="3">
    <nc r="I143" t="inlineStr">
      <is>
        <t>ИП Мухин А.А.</t>
      </is>
    </nc>
  </rcc>
  <rcv guid="{8049C881-6B3E-4A95-B7B3-820565C4CD65}" action="delete"/>
  <rdn rId="0" localSheetId="3" customView="1" name="Z_8049C881_6B3E_4A95_B7B3_820565C4CD65_.wvu.FilterData" hidden="1" oldHidden="1">
    <formula>'2015 год'!$A$3:$S$148</formula>
    <oldFormula>'2015 год'!$A$3:$S$148</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366" sId="3" ref="A49:XFD49" action="insertRow"/>
  <rcc rId="15367" sId="3">
    <nc r="B49" t="inlineStr">
      <is>
        <t>2315035 Е</t>
      </is>
    </nc>
  </rcc>
  <rcc rId="15368" sId="3" numFmtId="19">
    <nc r="A49">
      <v>42367</v>
    </nc>
  </rcc>
  <rcc rId="15369" sId="3" numFmtId="19">
    <nc r="C49">
      <v>42735</v>
    </nc>
  </rcc>
  <rcc rId="15370" sId="3">
    <nc r="G49" t="inlineStr">
      <is>
        <t>Поставка тепловой энергии (мощности), теплоносителя и (или) горячей воды</t>
      </is>
    </nc>
  </rcc>
  <rcc rId="15371" sId="3" numFmtId="4">
    <nc r="H49">
      <v>240000</v>
    </nc>
  </rcc>
  <rcc rId="15372" sId="3">
    <nc r="I49" t="inlineStr">
      <is>
        <t>АО "ДГК"</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73" sId="3">
    <oc r="J13">
      <f>128747.92+16093.49+16093.49+16093.49</f>
    </oc>
    <nc r="J13">
      <f>128747.92+16093.49+16093.49+16093.49+16093.48</f>
    </nc>
  </rcc>
  <rcc rId="15374" sId="3" numFmtId="19">
    <oc r="K13">
      <v>42341</v>
    </oc>
    <nc r="K13">
      <v>42363</v>
    </nc>
  </rcc>
  <rcc rId="15375" sId="3">
    <oc r="P13" t="inlineStr">
      <is>
        <t>346854               568221              856471              275913              554320              873754              295905               578510        838729    266933  564558</t>
      </is>
    </oc>
    <nc r="P13" t="inlineStr">
      <is>
        <t>346854               568221              856471              275913              554320              873754              295905               578510        838729    266933  564558   873104</t>
      </is>
    </nc>
  </rcc>
  <rcc rId="15376" sId="3">
    <oc r="Q13" t="inlineStr">
      <is>
        <t>09.02.2015               04.03.2015               01.04.2015              05.05.2015                01.06.2015            02.07.2015              05.08.2015            04.09.2015         02.10.2015 05.11.2015 03.12.2015</t>
      </is>
    </oc>
    <nc r="Q13" t="inlineStr">
      <is>
        <t>09.02.2015               04.03.2015               01.04.2015              05.05.2015                01.06.2015            02.07.2015              05.08.2015            04.09.2015         02.10.2015 05.11.2015 03.12.2015 25.12.2015</t>
      </is>
    </nc>
  </rcc>
  <rcc rId="15377" sId="3">
    <oc r="R13" t="inlineStr">
      <is>
        <t xml:space="preserve">Акт 1-086           Акт 2-086              Акт 3-086             Акт 4-086             Акт 5-086            Акт 6-086             Акт 7-086            Акт 8-086           Акт 9-086         Акт 10-086       Акт 11-086               </t>
      </is>
    </oc>
    <nc r="R13" t="inlineStr">
      <is>
        <t xml:space="preserve">Акт 1-086           Акт 2-086              Акт 3-086             Акт 4-086             Акт 5-086            Акт 6-086             Акт 7-086            Акт 8-086           Акт 9-086         Акт 10-086       Акт 11-086       Акт 12-086           </t>
      </is>
    </nc>
  </rcc>
  <rcc rId="15378" sId="3">
    <oc r="S13" t="inlineStr">
      <is>
        <t>31.01.2015           28.02.2015            31.03.2015            30.04.2015             31.05.2015             30.06.2015              31.07.2015                 31.08.2015       30.09.2015  31.10.2015 30.11.2015</t>
      </is>
    </oc>
    <nc r="S13" t="inlineStr">
      <is>
        <t>31.01.2015           28.02.2015            31.03.2015            30.04.2015             31.05.2015             30.06.2015              31.07.2015                 31.08.2015       30.09.2015  31.10.2015 30.11.2015 24.12.2015</t>
      </is>
    </nc>
  </rcc>
  <rcc rId="15379" sId="3">
    <nc r="F13" t="inlineStr">
      <is>
        <t>Исполнен 25.12.2015</t>
      </is>
    </nc>
  </rcc>
  <rcc rId="15380" sId="3" odxf="1" dxf="1" numFmtId="19">
    <nc r="D13">
      <v>42363</v>
    </nc>
    <odxf>
      <numFmt numFmtId="0" formatCode="General"/>
    </odxf>
    <ndxf>
      <numFmt numFmtId="19" formatCode="dd/mm/yyyy"/>
    </ndxf>
  </rcc>
  <rcv guid="{CC860A81-C9B4-4A07-AB20-B1AA2CC2D120}" action="delete"/>
  <rdn rId="0" localSheetId="3" customView="1" name="Z_CC860A81_C9B4_4A07_AB20_B1AA2CC2D120_.wvu.FilterData" hidden="1" oldHidden="1">
    <formula>'2015 год'!$A$3:$S$149</formula>
    <oldFormula>'2015 год'!$A$3:$S$149</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50"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B150" start="0" length="0">
    <dxf>
      <alignment horizontal="center" vertical="top" readingOrder="0"/>
      <border outline="0">
        <left style="thin">
          <color indexed="64"/>
        </left>
        <right style="thin">
          <color indexed="64"/>
        </right>
        <top style="thin">
          <color indexed="64"/>
        </top>
        <bottom style="thin">
          <color indexed="64"/>
        </bottom>
      </border>
    </dxf>
  </rfmt>
  <rfmt sheetId="3" sqref="C150"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D150" start="0" length="0">
    <dxf>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3" sqref="E150" start="0" length="0">
    <dxf>
      <alignment horizontal="center" vertical="top" readingOrder="0"/>
      <border outline="0">
        <left style="thin">
          <color indexed="64"/>
        </left>
        <right style="thin">
          <color indexed="64"/>
        </right>
        <top style="thin">
          <color indexed="64"/>
        </top>
        <bottom style="thin">
          <color indexed="64"/>
        </bottom>
      </border>
    </dxf>
  </rfmt>
  <rfmt sheetId="3" sqref="F150" start="0" length="0">
    <dxf>
      <fill>
        <patternFill patternType="solid">
          <bgColor rgb="FF99CCFF"/>
        </patternFill>
      </fill>
      <alignment vertical="top" readingOrder="0"/>
      <border outline="0">
        <left style="thin">
          <color indexed="64"/>
        </left>
        <right style="thin">
          <color indexed="64"/>
        </right>
        <top style="thin">
          <color indexed="64"/>
        </top>
        <bottom style="thin">
          <color indexed="64"/>
        </bottom>
      </border>
    </dxf>
  </rfmt>
  <rfmt sheetId="3" sqref="G150" start="0" length="0">
    <dxf>
      <alignment horizontal="center" vertical="top" wrapText="1" readingOrder="0"/>
      <border outline="0">
        <left style="thin">
          <color indexed="64"/>
        </left>
        <right style="thin">
          <color indexed="64"/>
        </right>
        <top style="thin">
          <color indexed="64"/>
        </top>
        <bottom style="thin">
          <color indexed="64"/>
        </bottom>
      </border>
    </dxf>
  </rfmt>
  <rfmt sheetId="3" sqref="H150" start="0" length="0">
    <dxf>
      <numFmt numFmtId="4" formatCode="#,##0.00"/>
      <alignment horizontal="center" vertical="top" readingOrder="0"/>
      <border outline="0">
        <left style="thin">
          <color indexed="64"/>
        </left>
        <right style="thin">
          <color indexed="64"/>
        </right>
        <top style="thin">
          <color indexed="64"/>
        </top>
        <bottom style="thin">
          <color indexed="64"/>
        </bottom>
      </border>
    </dxf>
  </rfmt>
  <rfmt sheetId="3" sqref="I150" start="0" length="0">
    <dxf>
      <alignment horizontal="center" vertical="top" readingOrder="0"/>
      <border outline="0">
        <left style="thin">
          <color indexed="64"/>
        </left>
        <right style="thin">
          <color indexed="64"/>
        </right>
        <top style="thin">
          <color indexed="64"/>
        </top>
        <bottom style="thin">
          <color indexed="64"/>
        </bottom>
      </border>
    </dxf>
  </rfmt>
  <rfmt sheetId="3" sqref="J150" start="0" length="0">
    <dxf>
      <numFmt numFmtId="4" formatCode="#,##0.00"/>
      <border outline="0">
        <left style="thin">
          <color indexed="64"/>
        </left>
        <right style="thin">
          <color indexed="64"/>
        </right>
        <top style="thin">
          <color indexed="64"/>
        </top>
        <bottom style="thin">
          <color indexed="64"/>
        </bottom>
      </border>
    </dxf>
  </rfmt>
  <rfmt sheetId="3" sqref="K150" start="0" length="0">
    <dxf>
      <border outline="0">
        <left style="thin">
          <color indexed="64"/>
        </left>
        <right style="thin">
          <color indexed="64"/>
        </right>
        <top style="thin">
          <color indexed="64"/>
        </top>
        <bottom style="thin">
          <color indexed="64"/>
        </bottom>
      </border>
    </dxf>
  </rfmt>
  <rfmt sheetId="3" sqref="L150" start="0" length="0">
    <dxf>
      <border outline="0">
        <left style="thin">
          <color indexed="64"/>
        </left>
        <right style="thin">
          <color indexed="64"/>
        </right>
        <top style="thin">
          <color indexed="64"/>
        </top>
        <bottom style="thin">
          <color indexed="64"/>
        </bottom>
      </border>
    </dxf>
  </rfmt>
  <rfmt sheetId="3" sqref="M150" start="0" length="0">
    <dxf>
      <border outline="0">
        <left style="thin">
          <color indexed="64"/>
        </left>
        <right style="thin">
          <color indexed="64"/>
        </right>
        <top style="thin">
          <color indexed="64"/>
        </top>
        <bottom style="thin">
          <color indexed="64"/>
        </bottom>
      </border>
    </dxf>
  </rfmt>
  <rfmt sheetId="3" sqref="N150" start="0" length="0">
    <dxf>
      <border outline="0">
        <left style="thin">
          <color indexed="64"/>
        </left>
        <right style="thin">
          <color indexed="64"/>
        </right>
        <top style="thin">
          <color indexed="64"/>
        </top>
        <bottom style="thin">
          <color indexed="64"/>
        </bottom>
      </border>
    </dxf>
  </rfmt>
  <rfmt sheetId="3" sqref="O150" start="0" length="0">
    <dxf>
      <border outline="0">
        <left style="thin">
          <color indexed="64"/>
        </left>
        <right style="thin">
          <color indexed="64"/>
        </right>
        <top style="thin">
          <color indexed="64"/>
        </top>
        <bottom style="thin">
          <color indexed="64"/>
        </bottom>
      </border>
    </dxf>
  </rfmt>
  <rfmt sheetId="3" sqref="P150" start="0" length="0">
    <dxf>
      <border outline="0">
        <left style="thin">
          <color indexed="64"/>
        </left>
        <right style="thin">
          <color indexed="64"/>
        </right>
        <top style="thin">
          <color indexed="64"/>
        </top>
        <bottom style="thin">
          <color indexed="64"/>
        </bottom>
      </border>
    </dxf>
  </rfmt>
  <rfmt sheetId="3" sqref="Q150" start="0" length="0">
    <dxf>
      <border outline="0">
        <left style="thin">
          <color indexed="64"/>
        </left>
        <right style="thin">
          <color indexed="64"/>
        </right>
        <top style="thin">
          <color indexed="64"/>
        </top>
        <bottom style="thin">
          <color indexed="64"/>
        </bottom>
      </border>
    </dxf>
  </rfmt>
  <rfmt sheetId="3" sqref="R150" start="0" length="0">
    <dxf>
      <border outline="0">
        <left style="thin">
          <color indexed="64"/>
        </left>
        <right style="thin">
          <color indexed="64"/>
        </right>
        <top style="thin">
          <color indexed="64"/>
        </top>
        <bottom style="thin">
          <color indexed="64"/>
        </bottom>
      </border>
    </dxf>
  </rfmt>
  <rfmt sheetId="3" sqref="S150" start="0" length="0">
    <dxf>
      <border outline="0">
        <left style="thin">
          <color indexed="64"/>
        </left>
        <right style="thin">
          <color indexed="64"/>
        </right>
        <top style="thin">
          <color indexed="64"/>
        </top>
        <bottom style="thin">
          <color indexed="64"/>
        </bottom>
      </border>
    </dxf>
  </rfmt>
  <rcv guid="{8049C881-6B3E-4A95-B7B3-820565C4CD65}" action="delete"/>
  <rdn rId="0" localSheetId="3" customView="1" name="Z_8049C881_6B3E_4A95_B7B3_820565C4CD65_.wvu.FilterData" hidden="1" oldHidden="1">
    <formula>'2015 год'!$A$3:$S$149</formula>
    <oldFormula>'2015 год'!$A$3:$S$149</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87" sId="3">
    <oc r="J53">
      <f>13800+1200+400</f>
    </oc>
    <nc r="J53">
      <f>13800+1200+400+2600</f>
    </nc>
  </rcc>
  <rcc rId="15388" sId="3" numFmtId="19">
    <oc r="K53">
      <v>42361</v>
    </oc>
    <nc r="K53">
      <v>42363</v>
    </nc>
  </rcc>
  <rcc rId="15389" sId="3">
    <oc r="P53" t="inlineStr">
      <is>
        <t>361067             84771              460779              642914            9779                 501836             563792       838740  817288</t>
      </is>
    </oc>
    <nc r="P53" t="inlineStr">
      <is>
        <t>361067             84771              460779              642914            9779                 501836             563792       838740  817288   873105</t>
      </is>
    </nc>
  </rcc>
  <rcc rId="15390" sId="3">
    <oc r="Q53" t="inlineStr">
      <is>
        <t>10.02.2015               14.04.2015              22.05.2015       09.06.2015            06.07.2015                28.08.2015                       03.08.2015         02.10.2015  23.12.2015</t>
      </is>
    </oc>
    <nc r="Q53" t="inlineStr">
      <is>
        <t>10.02.2015               14.04.2015              22.05.2015       09.06.2015            06.07.2015                28.08.2015                       03.08.2015         02.10.2015  23.12.2015   25.12.2015</t>
      </is>
    </nc>
  </rcc>
  <rcc rId="15391" sId="3">
    <oc r="R53" t="inlineStr">
      <is>
        <t>Акт 217           Акт 674               Акт 919             Акт 2144            Акт 2491                Акт 3235          Акт 3218      Акт3590                Акт 3590</t>
      </is>
    </oc>
    <nc r="R53" t="inlineStr">
      <is>
        <t>Акт 217           Акт 674               Акт 919             Акт 2144            Акт 2491                Акт 3235          Акт 3218      Акт3590                Акт 3590               Акт 4519</t>
      </is>
    </nc>
  </rcc>
  <rcc rId="15392" sId="3">
    <oc r="S53" t="inlineStr">
      <is>
        <t>20.01.2014                26.02.2015              13.05.2015          02.06.2015            25.06.2015                      26.08.2015         20.08.2015         29.09.2015 29.09.2015</t>
      </is>
    </oc>
    <nc r="S53" t="inlineStr">
      <is>
        <t>20.01.2014                26.02.2015              13.05.2015          02.06.2015            25.06.2015                      26.08.2015         20.08.2015         29.09.2015 29.09.2015 02.12.2015</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93" sId="3">
    <nc r="B150" t="inlineStr">
      <is>
        <t>091/2015</t>
      </is>
    </nc>
  </rcc>
  <rcc rId="15394" sId="3" numFmtId="19">
    <nc r="A150">
      <v>42368</v>
    </nc>
  </rcc>
  <rcc rId="15395" sId="3" numFmtId="19">
    <nc r="C150">
      <v>42735</v>
    </nc>
  </rcc>
  <rcc rId="15396" sId="3">
    <nc r="G150" t="inlineStr">
      <is>
        <t>Оказание услуг междугородной/мждународной телефонной связи</t>
      </is>
    </nc>
  </rcc>
  <rcc rId="15397" sId="3" numFmtId="4">
    <nc r="H150">
      <v>24000</v>
    </nc>
  </rcc>
  <rcc rId="15398" sId="3">
    <nc r="I150" t="inlineStr">
      <is>
        <t>ОАО "Межрегиональный ТранзитТелеком"</t>
      </is>
    </nc>
  </rcc>
  <rfmt sheetId="3" sqref="I150">
    <dxf>
      <alignment wrapText="1" readingOrder="0"/>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99" sId="3" numFmtId="4">
    <nc r="J37">
      <v>195000</v>
    </nc>
  </rcc>
  <rcc rId="15400" sId="3" numFmtId="19">
    <nc r="K37">
      <v>42366</v>
    </nc>
  </rcc>
  <rcc rId="15401" sId="3">
    <nc r="P37">
      <v>12785</v>
    </nc>
  </rcc>
  <rcc rId="15402" sId="3" numFmtId="19">
    <nc r="Q37">
      <v>42366</v>
    </nc>
  </rcc>
  <rcc rId="15403" sId="3">
    <nc r="R37" t="inlineStr">
      <is>
        <t>Акт 1</t>
      </is>
    </nc>
  </rcc>
  <rcc rId="15404" sId="3" numFmtId="19">
    <nc r="S37">
      <v>42363</v>
    </nc>
  </rcc>
  <rcc rId="15405" sId="3">
    <nc r="F37" t="inlineStr">
      <is>
        <t>Исполнен 28.12.2015</t>
      </is>
    </nc>
  </rcc>
  <rcc rId="15406" sId="3" numFmtId="19">
    <nc r="D37">
      <v>42366</v>
    </nc>
  </rcc>
  <rcv guid="{CC860A81-C9B4-4A07-AB20-B1AA2CC2D120}" action="delete"/>
  <rdn rId="0" localSheetId="3" customView="1" name="Z_CC860A81_C9B4_4A07_AB20_B1AA2CC2D120_.wvu.FilterData" hidden="1" oldHidden="1">
    <formula>'2015 год'!$A$3:$S$150</formula>
    <oldFormula>'2015 год'!$A$3:$S$149</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10" sId="3" numFmtId="4">
    <nc r="J146">
      <v>100000</v>
    </nc>
  </rcc>
  <rcc rId="15411" sId="3" numFmtId="19">
    <nc r="K146">
      <v>42366</v>
    </nc>
  </rcc>
  <rcc rId="15412" sId="3">
    <nc r="P146">
      <v>13771</v>
    </nc>
  </rcc>
  <rcc rId="15413" sId="3" numFmtId="19">
    <nc r="Q146">
      <v>42366</v>
    </nc>
  </rcc>
  <rcc rId="15414" sId="3">
    <nc r="R146" t="inlineStr">
      <is>
        <t xml:space="preserve">Акт 1 </t>
      </is>
    </nc>
  </rcc>
  <rcc rId="15415" sId="3" numFmtId="19">
    <nc r="S146">
      <v>42363</v>
    </nc>
  </rcc>
  <rcc rId="15416" sId="3">
    <nc r="F146" t="inlineStr">
      <is>
        <t>Исполнен 28.12.2015</t>
      </is>
    </nc>
  </rcc>
  <rcc rId="15417" sId="3" numFmtId="19">
    <nc r="D146">
      <v>42366</v>
    </nc>
  </rcc>
  <rcv guid="{CC860A81-C9B4-4A07-AB20-B1AA2CC2D120}" action="delete"/>
  <rdn rId="0" localSheetId="3" customView="1" name="Z_CC860A81_C9B4_4A07_AB20_B1AA2CC2D120_.wvu.FilterData" hidden="1" oldHidden="1">
    <formula>'2015 год'!$A$3:$S$150</formula>
    <oldFormula>'2015 год'!$A$3:$S$150</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77" sId="3">
    <oc r="J25">
      <f>28507.82+31112.59+46602.63+32370.3</f>
    </oc>
    <nc r="J25">
      <f>28507.82+31112.59+46602.63+32370.3+33695.4</f>
    </nc>
  </rcc>
  <rcc rId="15478" sId="3" numFmtId="19">
    <oc r="K25">
      <v>42321</v>
    </oc>
    <nc r="K25">
      <v>42356</v>
    </nc>
  </rcc>
  <rcc rId="15479" sId="3">
    <oc r="P25" t="inlineStr">
      <is>
        <t>403357        631176   897072   349703</t>
      </is>
    </oc>
    <nc r="P25" t="inlineStr">
      <is>
        <t>403357        631176   897072   349703   751194</t>
      </is>
    </nc>
  </rcc>
  <rcc rId="15480" sId="3">
    <oc r="Q25" t="inlineStr">
      <is>
        <t>18.08.2015        10.09.2015  08.10.2015   13.11.2015</t>
      </is>
    </oc>
    <nc r="Q25" t="inlineStr">
      <is>
        <t>18.08.2015        10.09.2015  08.10.2015   13.11.2015   18.12.2015</t>
      </is>
    </nc>
  </rcc>
  <rcc rId="15481" sId="3">
    <oc r="R25" t="inlineStr">
      <is>
        <t>Т-н 7-4659-Т       Т-н 8-4618-Т     Т-н 9-4241-Т     Т-н 10-6084-Т</t>
      </is>
    </oc>
    <nc r="R25" t="inlineStr">
      <is>
        <t>Т-н 7-4659-Т       Т-н 8-4618-Т     Т-н 9-4241-Т     Т-н 10-6084-Т   Т-н 115648-Т</t>
      </is>
    </nc>
  </rcc>
  <rcc rId="15482" sId="3">
    <oc r="S25" t="inlineStr">
      <is>
        <t>31.07.2015       31.08.2015   30.09.2015   31.10.2015</t>
      </is>
    </oc>
    <nc r="S25" t="inlineStr">
      <is>
        <t>31.07.2015       31.08.2015   30.09.2015   31.10.2015  30.11.2015</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982" sId="4" ref="A7:XFD7" action="insertRow"/>
  <rcc rId="15983" sId="4">
    <nc r="B6" t="inlineStr">
      <is>
        <t>2316003 ЭА</t>
      </is>
    </nc>
  </rcc>
  <rcc rId="15984" sId="4" numFmtId="19">
    <nc r="A6">
      <v>42394</v>
    </nc>
  </rcc>
  <rcc rId="15985" sId="4" numFmtId="19">
    <nc r="C6">
      <v>42795</v>
    </nc>
  </rcc>
  <rcc rId="15986" sId="4">
    <nc r="G6" t="inlineStr">
      <is>
        <t>Оказание услуг по техническому обслуживанию охранно-пожарной сигнализации и огнетушителей</t>
      </is>
    </nc>
  </rcc>
  <rcc rId="15987" sId="4" numFmtId="4">
    <nc r="H6">
      <v>176066.79</v>
    </nc>
  </rcc>
  <rcc rId="15988" sId="4">
    <nc r="I6" t="inlineStr">
      <is>
        <t>ООО Предприятие "Изотоп"</t>
      </is>
    </nc>
  </rcc>
  <rcv guid="{8049C881-6B3E-4A95-B7B3-820565C4CD65}" action="delete"/>
  <rdn rId="0" localSheetId="3" customView="1" name="Z_8049C881_6B3E_4A95_B7B3_820565C4CD65_.wvu.FilterData" hidden="1" oldHidden="1">
    <formula>'2015 год'!$A$3:$S$154</formula>
    <oldFormula>'2015 год'!$A$3:$S$154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1" sqref="A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B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C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D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E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rder>
    </dxf>
  </rfmt>
  <rfmt sheetId="4" s="1" sqref="F1" start="0" length="0">
    <dxf>
      <font>
        <b/>
        <sz val="8"/>
        <color auto="1"/>
        <name val="Times New Roman"/>
        <scheme val="none"/>
      </font>
      <fill>
        <patternFill patternType="solid">
          <bgColor indexed="13"/>
        </patternFill>
      </fill>
      <alignment horizontal="center" vertical="center" wrapText="1" readingOrder="0"/>
      <border outline="0">
        <left style="thin">
          <color indexed="64"/>
        </left>
        <right style="thin">
          <color indexed="64"/>
        </right>
        <top style="thin">
          <color indexed="64"/>
        </top>
      </border>
    </dxf>
  </rfmt>
  <rfmt sheetId="4" s="1" sqref="G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H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I1"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J1" start="0" length="0">
    <dxf>
      <font>
        <b/>
        <sz val="8"/>
        <color auto="1"/>
        <name val="Times New Roman"/>
        <scheme val="none"/>
      </font>
      <numFmt numFmtId="2" formatCode="0.00"/>
      <fill>
        <patternFill patternType="solid">
          <bgColor rgb="FFFF0000"/>
        </patternFill>
      </fill>
      <alignment horizontal="center" vertical="center" wrapText="1" readingOrder="0"/>
      <border outline="0">
        <left style="thin">
          <color indexed="64"/>
        </left>
        <top style="thin">
          <color indexed="64"/>
        </top>
        <bottom style="thin">
          <color indexed="64"/>
        </bottom>
      </border>
    </dxf>
  </rfmt>
  <rfmt sheetId="4" s="1" sqref="K1" start="0" length="0">
    <dxf>
      <font>
        <b/>
        <sz val="8"/>
        <color auto="1"/>
        <name val="Times New Roman"/>
        <scheme val="none"/>
      </font>
      <numFmt numFmtId="19" formatCode="dd/mm/yyyy"/>
      <fill>
        <patternFill patternType="solid">
          <bgColor rgb="FFFF0000"/>
        </patternFill>
      </fill>
      <alignment horizontal="center" wrapText="1" readingOrder="0"/>
      <border outline="0">
        <right style="thin">
          <color indexed="64"/>
        </right>
        <top style="thin">
          <color indexed="64"/>
        </top>
        <bottom style="thin">
          <color indexed="64"/>
        </bottom>
      </border>
    </dxf>
  </rfmt>
  <rfmt sheetId="4" s="1" sqref="L1" start="0" length="0">
    <dxf>
      <font>
        <b/>
        <sz val="8"/>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M1" start="0" length="0">
    <dxf>
      <font>
        <b/>
        <sz val="8"/>
        <color auto="1"/>
        <name val="Times New Roman"/>
        <scheme val="none"/>
      </font>
      <fill>
        <patternFill patternType="solid">
          <bgColor rgb="FF92D050"/>
        </patternFill>
      </fill>
      <alignment horizontal="center" wrapText="1" readingOrder="0"/>
      <border outline="0">
        <left style="thin">
          <color indexed="64"/>
        </left>
        <right style="thin">
          <color indexed="64"/>
        </right>
        <top style="thin">
          <color indexed="64"/>
        </top>
        <bottom style="thin">
          <color indexed="64"/>
        </bottom>
      </border>
    </dxf>
  </rfmt>
  <rfmt sheetId="4" s="1" sqref="N1" start="0" length="0">
    <dxf>
      <font>
        <b/>
        <sz val="8"/>
        <color auto="1"/>
        <name val="Times New Roman"/>
        <scheme val="none"/>
      </font>
      <fill>
        <patternFill patternType="solid">
          <bgColor indexed="13"/>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O1" start="0" length="0">
    <dxf>
      <font>
        <b/>
        <sz val="8"/>
        <color auto="1"/>
        <name val="Times New Roman"/>
        <scheme val="none"/>
      </font>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P1" start="0" length="0">
    <dxf>
      <font>
        <b/>
        <sz val="8"/>
        <color auto="1"/>
        <name val="Times New Roman"/>
        <scheme val="none"/>
      </font>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Q1" start="0" length="0">
    <dxf>
      <font>
        <b/>
        <sz val="8"/>
        <color auto="1"/>
        <name val="Times New Roman"/>
        <scheme val="none"/>
      </font>
      <numFmt numFmtId="19" formatCode="dd/mm/yyyy"/>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R1" start="0" length="0">
    <dxf>
      <font>
        <b/>
        <sz val="8"/>
        <color theme="0"/>
        <name val="Times New Roman"/>
        <scheme val="none"/>
      </font>
      <fill>
        <patternFill patternType="solid">
          <bgColor theme="3" tint="0.39997558519241921"/>
        </patternFill>
      </fill>
      <alignment horizontal="center" vertical="center" wrapText="1" readingOrder="0"/>
      <border outline="0">
        <left style="thin">
          <color indexed="64"/>
        </left>
        <top style="thin">
          <color indexed="64"/>
        </top>
        <bottom style="thin">
          <color indexed="64"/>
        </bottom>
      </border>
    </dxf>
  </rfmt>
  <rfmt sheetId="4" s="1" sqref="S1" start="0" length="0">
    <dxf>
      <font>
        <b/>
        <sz val="8"/>
        <color theme="0"/>
        <name val="Times New Roman"/>
        <scheme val="none"/>
      </font>
      <numFmt numFmtId="19" formatCode="dd/mm/yyyy"/>
      <fill>
        <patternFill patternType="solid">
          <bgColor theme="3" tint="0.39997558519241921"/>
        </patternFill>
      </fill>
      <alignment horizontal="center" wrapText="1" readingOrder="0"/>
      <border outline="0">
        <top style="thin">
          <color indexed="64"/>
        </top>
        <bottom style="thin">
          <color indexed="64"/>
        </bottom>
      </border>
    </dxf>
  </rfmt>
  <rfmt sheetId="4" sqref="A1:XFD1" start="0" length="0">
    <dxf>
      <font>
        <sz val="8"/>
        <color theme="1"/>
        <name val="Times New Roman"/>
        <scheme val="none"/>
      </font>
    </dxf>
  </rfmt>
  <rfmt sheetId="4" s="1" sqref="A2" start="0" length="0">
    <dxf>
      <font>
        <b/>
        <sz val="8"/>
        <color auto="1"/>
        <name val="Times New Roman"/>
        <scheme val="none"/>
      </font>
      <numFmt numFmtId="19" formatCode="dd/mm/yyyy"/>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B2"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C2"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D2"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E2"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bottom style="thin">
          <color indexed="64"/>
        </bottom>
      </border>
    </dxf>
  </rfmt>
  <rfmt sheetId="4" s="1" sqref="F2" start="0" length="0">
    <dxf>
      <font>
        <b/>
        <sz val="8"/>
        <color auto="1"/>
        <name val="Times New Roman"/>
        <scheme val="none"/>
      </font>
      <fill>
        <patternFill patternType="solid">
          <bgColor indexed="13"/>
        </patternFill>
      </fill>
      <alignment horizontal="center" vertical="center" wrapText="1" readingOrder="0"/>
      <border outline="0">
        <left style="thin">
          <color indexed="64"/>
        </left>
        <right style="thin">
          <color indexed="64"/>
        </right>
        <bottom style="thin">
          <color indexed="64"/>
        </bottom>
      </border>
    </dxf>
  </rfmt>
  <rfmt sheetId="4" s="1" sqref="G2"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H2" start="0" length="0">
    <dxf>
      <font>
        <b/>
        <sz val="8"/>
        <color auto="1"/>
        <name val="Times New Roman"/>
        <scheme val="none"/>
      </font>
      <numFmt numFmtId="4" formatCode="#,##0.00"/>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I2" start="0" length="0">
    <dxf>
      <font>
        <b/>
        <sz val="8"/>
        <color auto="1"/>
        <name val="Times New Roman"/>
        <scheme val="none"/>
      </font>
      <fill>
        <patternFill patternType="solid">
          <bgColor indexed="51"/>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J2" start="0" length="0">
    <dxf>
      <font>
        <b/>
        <sz val="8"/>
        <color auto="1"/>
        <name val="Times New Roman"/>
        <scheme val="none"/>
      </font>
      <numFmt numFmtId="2" formatCode="0.00"/>
      <fill>
        <patternFill patternType="solid">
          <bgColor rgb="FFFF0000"/>
        </patternFill>
      </fill>
      <alignment horizontal="center" wrapText="1" readingOrder="0"/>
      <border outline="0">
        <left style="thin">
          <color indexed="64"/>
        </left>
        <right style="thin">
          <color indexed="64"/>
        </right>
        <top style="thin">
          <color indexed="64"/>
        </top>
        <bottom style="thin">
          <color indexed="64"/>
        </bottom>
      </border>
    </dxf>
  </rfmt>
  <rfmt sheetId="4" s="1" sqref="K2" start="0" length="0">
    <dxf>
      <font>
        <b/>
        <sz val="8"/>
        <color auto="1"/>
        <name val="Times New Roman"/>
        <scheme val="none"/>
      </font>
      <numFmt numFmtId="19" formatCode="dd/mm/yyyy"/>
      <fill>
        <patternFill patternType="solid">
          <bgColor rgb="FFFF0000"/>
        </patternFill>
      </fill>
      <alignment horizontal="center" wrapText="1" readingOrder="0"/>
      <border outline="0">
        <left style="thin">
          <color indexed="64"/>
        </left>
        <right style="thin">
          <color indexed="64"/>
        </right>
        <top style="thin">
          <color indexed="64"/>
        </top>
        <bottom style="thin">
          <color indexed="64"/>
        </bottom>
      </border>
    </dxf>
  </rfmt>
  <rfmt sheetId="4" s="1" sqref="L2" start="0" length="0">
    <dxf>
      <font>
        <b/>
        <sz val="8"/>
        <color auto="1"/>
        <name val="Times New Roman"/>
        <scheme val="none"/>
      </font>
      <fill>
        <patternFill patternType="solid">
          <bgColor rgb="FF92D050"/>
        </patternFill>
      </fill>
      <alignment horizontal="center" wrapText="1" readingOrder="0"/>
      <border outline="0">
        <left style="thin">
          <color indexed="64"/>
        </left>
        <right style="thin">
          <color indexed="64"/>
        </right>
        <top style="thin">
          <color indexed="64"/>
        </top>
        <bottom style="thin">
          <color indexed="64"/>
        </bottom>
      </border>
    </dxf>
  </rfmt>
  <rfmt sheetId="4" s="1" sqref="M2" start="0" length="0">
    <dxf>
      <font>
        <b/>
        <sz val="8"/>
        <color auto="1"/>
        <name val="Times New Roman"/>
        <scheme val="none"/>
      </font>
      <fill>
        <patternFill patternType="solid">
          <bgColor rgb="FF92D050"/>
        </patternFill>
      </fill>
      <alignment horizontal="center" wrapText="1" readingOrder="0"/>
      <border outline="0">
        <left style="thin">
          <color indexed="64"/>
        </left>
        <right style="thin">
          <color indexed="64"/>
        </right>
        <top style="thin">
          <color indexed="64"/>
        </top>
        <bottom style="thin">
          <color indexed="64"/>
        </bottom>
      </border>
    </dxf>
  </rfmt>
  <rfmt sheetId="4" s="1" sqref="N2" start="0" length="0">
    <dxf>
      <font>
        <b/>
        <sz val="8"/>
        <color auto="1"/>
        <name val="Times New Roman"/>
        <scheme val="none"/>
      </font>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O2" start="0" length="0">
    <dxf>
      <font>
        <b/>
        <sz val="8"/>
        <color auto="1"/>
        <name val="Times New Roman"/>
        <scheme val="none"/>
      </font>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P2" start="0" length="0">
    <dxf>
      <font>
        <b/>
        <sz val="8"/>
        <color auto="1"/>
        <name val="Times New Roman"/>
        <scheme val="none"/>
      </font>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Q2" start="0" length="0">
    <dxf>
      <font>
        <b/>
        <sz val="8"/>
        <color auto="1"/>
        <name val="Times New Roman"/>
        <scheme val="none"/>
      </font>
      <numFmt numFmtId="19" formatCode="dd/mm/yyyy"/>
      <fill>
        <patternFill patternType="solid">
          <bgColor indexed="13"/>
        </patternFill>
      </fill>
      <alignment horizontal="center" wrapText="1" readingOrder="0"/>
      <border outline="0">
        <left style="thin">
          <color indexed="64"/>
        </left>
        <right style="thin">
          <color indexed="64"/>
        </right>
        <top style="thin">
          <color indexed="64"/>
        </top>
        <bottom style="thin">
          <color indexed="64"/>
        </bottom>
      </border>
    </dxf>
  </rfmt>
  <rfmt sheetId="4" s="1" sqref="R2" start="0" length="0">
    <dxf>
      <font>
        <b/>
        <sz val="8"/>
        <color theme="0"/>
        <name val="Times New Roman"/>
        <scheme val="none"/>
      </font>
      <fill>
        <patternFill patternType="solid">
          <bgColor theme="3" tint="0.39997558519241921"/>
        </patternFill>
      </fill>
      <alignment horizontal="center" wrapText="1" readingOrder="0"/>
      <border outline="0">
        <left style="thin">
          <color indexed="64"/>
        </left>
        <top style="thin">
          <color indexed="64"/>
        </top>
        <bottom style="thin">
          <color indexed="64"/>
        </bottom>
      </border>
    </dxf>
  </rfmt>
  <rfmt sheetId="4" s="1" sqref="S2" start="0" length="0">
    <dxf>
      <font>
        <b/>
        <sz val="8"/>
        <color theme="0"/>
        <name val="Times New Roman"/>
        <scheme val="none"/>
      </font>
      <numFmt numFmtId="19" formatCode="dd/mm/yyyy"/>
      <fill>
        <patternFill patternType="solid">
          <bgColor theme="3" tint="0.39997558519241921"/>
        </patternFill>
      </fill>
      <alignment horizontal="center" wrapText="1" readingOrder="0"/>
      <border outline="0">
        <left style="thin">
          <color indexed="64"/>
        </left>
        <right style="thin">
          <color indexed="64"/>
        </right>
        <top style="thin">
          <color indexed="64"/>
        </top>
        <bottom style="thin">
          <color indexed="64"/>
        </bottom>
      </border>
    </dxf>
  </rfmt>
  <rfmt sheetId="4" sqref="A2:XFD2" start="0" length="0">
    <dxf>
      <font>
        <sz val="8"/>
        <color theme="1"/>
        <name val="Times New Roman"/>
        <scheme val="none"/>
      </font>
    </dxf>
  </rfmt>
  <rfmt sheetId="4" s="1" sqref="A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B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C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D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E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F3" start="0" length="0">
    <dxf>
      <font>
        <sz val="8"/>
        <color rgb="FF006100"/>
        <name val="Times New Roman"/>
        <scheme val="none"/>
      </font>
      <fill>
        <patternFill patternType="solid">
          <bgColor rgb="FFC6EFCE"/>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G3" start="0" length="0">
    <dxf>
      <font>
        <sz val="8"/>
        <color rgb="FF006100"/>
        <name val="Times New Roman"/>
        <scheme val="none"/>
      </font>
      <fill>
        <patternFill patternType="solid">
          <bgColor rgb="FFC6EFCE"/>
        </patternFill>
      </fill>
      <alignment horizontal="center" vertical="center" wrapText="1" readingOrder="0"/>
      <border outline="0">
        <left style="thin">
          <color indexed="64"/>
        </left>
        <right style="thin">
          <color indexed="64"/>
        </right>
        <top style="thin">
          <color indexed="64"/>
        </top>
        <bottom style="thin">
          <color indexed="64"/>
        </bottom>
      </border>
    </dxf>
  </rfmt>
  <rfmt sheetId="4" s="1" sqref="H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I3" start="0" length="0">
    <dxf>
      <font>
        <sz val="8"/>
        <color rgb="FF006100"/>
        <name val="Times New Roman"/>
        <scheme val="none"/>
      </font>
      <fill>
        <patternFill patternType="solid">
          <bgColor rgb="FFC6EFCE"/>
        </patternFill>
      </fill>
      <alignment horizontal="center" vertical="center" readingOrder="0"/>
      <border outline="0">
        <left style="thin">
          <color indexed="64"/>
        </left>
        <right style="thin">
          <color indexed="64"/>
        </right>
        <top style="thin">
          <color indexed="64"/>
        </top>
        <bottom style="thin">
          <color indexed="64"/>
        </bottom>
      </border>
    </dxf>
  </rfmt>
  <rfmt sheetId="4" s="1" sqref="J3" start="0" length="0">
    <dxf>
      <font>
        <sz val="8"/>
        <color rgb="FF006100"/>
        <name val="Times New Roman"/>
        <scheme val="none"/>
      </font>
      <numFmt numFmtId="2" formatCode="0.00"/>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dxf>
  </rfmt>
  <rfmt sheetId="4" s="1" sqref="K3" start="0" length="0">
    <dxf>
      <font>
        <sz val="8"/>
        <color rgb="FF006100"/>
        <name val="Times New Roman"/>
        <scheme val="none"/>
      </font>
      <numFmt numFmtId="19" formatCode="dd/mm/yyyy"/>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dxf>
  </rfmt>
  <rfmt sheetId="4" s="1" sqref="L3" start="0" length="0">
    <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dxf>
  </rfmt>
  <rfmt sheetId="4" s="1" sqref="M3" start="0" length="0">
    <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dxf>
  </rfmt>
  <rfmt sheetId="4" s="1" sqref="N3" start="0" length="0">
    <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dxf>
  </rfmt>
  <rfmt sheetId="4" s="1" sqref="O3" start="0" length="0">
    <dxf>
      <font>
        <sz val="8"/>
        <color rgb="FF006100"/>
        <name val="Times New Roman"/>
        <scheme val="none"/>
      </font>
      <fill>
        <patternFill patternType="solid">
          <bgColor rgb="FFC6EFCE"/>
        </patternFill>
      </fill>
      <alignment horizontal="center" readingOrder="0"/>
      <border outline="0">
        <left style="thin">
          <color indexed="64"/>
        </left>
        <right style="thin">
          <color indexed="64"/>
        </right>
        <top style="thin">
          <color indexed="64"/>
        </top>
        <bottom style="thin">
          <color indexed="64"/>
        </bottom>
      </border>
    </dxf>
  </rfmt>
  <rfmt sheetId="4" s="1" sqref="P3" start="0" length="0">
    <dxf>
      <font>
        <sz val="8"/>
        <color rgb="FF006100"/>
        <name val="Times New Roman"/>
        <scheme val="none"/>
      </font>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dxf>
  </rfmt>
  <rfmt sheetId="4" s="1" sqref="Q3" start="0" length="0">
    <dxf>
      <font>
        <sz val="8"/>
        <color rgb="FF006100"/>
        <name val="Times New Roman"/>
        <scheme val="none"/>
      </font>
      <numFmt numFmtId="19" formatCode="dd/mm/yyyy"/>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dxf>
  </rfmt>
  <rfmt sheetId="4" s="1" sqref="R3" start="0" length="0">
    <dxf>
      <font>
        <sz val="8"/>
        <color rgb="FF006100"/>
        <name val="Times New Roman"/>
        <scheme val="none"/>
      </font>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dxf>
  </rfmt>
  <rfmt sheetId="4" s="1" sqref="S3" start="0" length="0">
    <dxf>
      <font>
        <sz val="8"/>
        <color rgb="FF006100"/>
        <name val="Times New Roman"/>
        <scheme val="none"/>
      </font>
      <numFmt numFmtId="19" formatCode="dd/mm/yyyy"/>
      <fill>
        <patternFill patternType="solid">
          <bgColor rgb="FFC6EFCE"/>
        </patternFill>
      </fill>
      <alignment horizontal="center" wrapText="1" readingOrder="0"/>
      <border outline="0">
        <left style="thin">
          <color indexed="64"/>
        </left>
        <right style="thin">
          <color indexed="64"/>
        </right>
        <top style="thin">
          <color indexed="64"/>
        </top>
        <bottom style="thin">
          <color indexed="64"/>
        </bottom>
      </border>
    </dxf>
  </rfmt>
  <rfmt sheetId="4" sqref="A3:XFD3" start="0" length="0">
    <dxf>
      <font>
        <sz val="8"/>
        <color theme="1"/>
        <name val="Times New Roman"/>
        <scheme val="none"/>
      </font>
    </dxf>
  </rfmt>
  <rfmt sheetId="4" s="1" sqref="A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J4"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XFD4" start="0" length="0">
    <dxf>
      <font>
        <sz val="8"/>
        <color theme="1"/>
        <name val="Times New Roman"/>
        <scheme val="none"/>
      </font>
    </dxf>
  </rfmt>
  <rfmt sheetId="4" s="1" sqref="A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5"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5"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J5"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5:XFD5" start="0" length="0">
    <dxf>
      <font>
        <sz val="8"/>
        <color theme="1"/>
        <name val="Times New Roman"/>
        <scheme val="none"/>
      </font>
    </dxf>
  </rfmt>
  <rfmt sheetId="4" s="1" sqref="A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6"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6"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J6"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6:XFD6" start="0" length="0">
    <dxf>
      <font>
        <sz val="8"/>
        <color theme="1"/>
        <name val="Times New Roman"/>
        <scheme val="none"/>
      </font>
    </dxf>
  </rfmt>
  <rfmt sheetId="4" s="1" sqref="A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7"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7"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P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7:XFD7" start="0" length="0">
    <dxf>
      <font>
        <sz val="8"/>
        <color theme="1"/>
        <name val="Times New Roman"/>
        <scheme val="none"/>
      </font>
    </dxf>
  </rfmt>
  <rfmt sheetId="4" s="1" sqref="A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8"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8"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8"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P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8:XFD8" start="0" length="0">
    <dxf>
      <font>
        <sz val="8"/>
        <color theme="1"/>
        <name val="Times New Roman"/>
        <scheme val="none"/>
      </font>
    </dxf>
  </rfmt>
  <rfmt sheetId="4" s="1" sqref="A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9"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9"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9"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P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9:XFD9" start="0" length="0">
    <dxf>
      <font>
        <sz val="8"/>
        <color theme="1"/>
        <name val="Times New Roman"/>
        <scheme val="none"/>
      </font>
    </dxf>
  </rfmt>
  <rfmt sheetId="4" s="1" sqref="A1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0"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0"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0"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P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0:XFD10" start="0" length="0">
    <dxf>
      <font>
        <sz val="8"/>
        <color theme="1"/>
        <name val="Times New Roman"/>
        <scheme val="none"/>
      </font>
    </dxf>
  </rfmt>
  <rfmt sheetId="4" s="1" sqref="A1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1"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1"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1"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1:XFD11" start="0" length="0">
    <dxf>
      <font>
        <sz val="8"/>
        <color theme="1"/>
        <name val="Times New Roman"/>
        <scheme val="none"/>
      </font>
    </dxf>
  </rfmt>
  <rfmt sheetId="4" s="1" sqref="A1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2"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2"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2"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2:XFD12" start="0" length="0">
    <dxf>
      <font>
        <sz val="8"/>
        <color theme="1"/>
        <name val="Times New Roman"/>
        <scheme val="none"/>
      </font>
    </dxf>
  </rfmt>
  <rfmt sheetId="4" s="1" sqref="A1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1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3"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3"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3"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3:XFD13" start="0" length="0">
    <dxf>
      <font>
        <sz val="8"/>
        <color theme="1"/>
        <name val="Times New Roman"/>
        <scheme val="none"/>
      </font>
    </dxf>
  </rfmt>
  <rfmt sheetId="4" s="1" sqref="A1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1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4"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4"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4:XFD14" start="0" length="0">
    <dxf>
      <font>
        <sz val="8"/>
        <color theme="1"/>
        <name val="Times New Roman"/>
        <scheme val="none"/>
      </font>
    </dxf>
  </rfmt>
  <rfmt sheetId="4" s="1" sqref="A1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5"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5"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5"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5:XFD15" start="0" length="0">
    <dxf>
      <font>
        <sz val="8"/>
        <color theme="1"/>
        <name val="Times New Roman"/>
        <scheme val="none"/>
      </font>
    </dxf>
  </rfmt>
  <rfmt sheetId="4" s="1" sqref="A1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6"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6"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6"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6:XFD16" start="0" length="0">
    <dxf>
      <font>
        <sz val="8"/>
        <color theme="1"/>
        <name val="Times New Roman"/>
        <scheme val="none"/>
      </font>
    </dxf>
  </rfmt>
  <rfmt sheetId="4" s="1" sqref="A1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E1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7"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7"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7:XFD17" start="0" length="0">
    <dxf>
      <font>
        <sz val="8"/>
        <color theme="1"/>
        <name val="Times New Roman"/>
        <scheme val="none"/>
      </font>
    </dxf>
  </rfmt>
  <rfmt sheetId="4" s="1" sqref="A1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1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8" start="0" length="0">
    <dxf>
      <font>
        <sz val="8"/>
        <color auto="1"/>
        <name val="Times New Roman"/>
        <scheme val="none"/>
      </font>
      <numFmt numFmtId="19" formatCode="dd/mm/yyyy"/>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8"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8"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8:XFD18" start="0" length="0">
    <dxf>
      <font>
        <sz val="8"/>
        <color theme="1"/>
        <name val="Times New Roman"/>
        <scheme val="none"/>
      </font>
    </dxf>
  </rfmt>
  <rfmt sheetId="4" s="1" sqref="A1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1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1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1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1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19" start="0" length="0">
    <dxf>
      <font>
        <sz val="8"/>
        <color auto="1"/>
        <name val="Times New Roman"/>
        <scheme val="none"/>
      </font>
      <numFmt numFmtId="19" formatCode="dd/mm/yyyy"/>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19"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19"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1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1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1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1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19:XFD19" start="0" length="0">
    <dxf>
      <font>
        <sz val="8"/>
        <color theme="1"/>
        <name val="Times New Roman"/>
        <scheme val="none"/>
      </font>
    </dxf>
  </rfmt>
  <rfmt sheetId="4" s="1" sqref="A2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0" start="0" length="0">
    <dxf>
      <font>
        <sz val="8"/>
        <color auto="1"/>
        <name val="Times New Roman"/>
        <scheme val="none"/>
      </font>
      <numFmt numFmtId="19" formatCode="dd/mm/yyyy"/>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0"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0"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0:XFD20" start="0" length="0">
    <dxf>
      <font>
        <sz val="8"/>
        <color theme="1"/>
        <name val="Times New Roman"/>
        <scheme val="none"/>
      </font>
    </dxf>
  </rfmt>
  <rfmt sheetId="4" s="1" sqref="A2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1"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1"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1"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1:XFD21" start="0" length="0">
    <dxf>
      <font>
        <sz val="8"/>
        <color theme="1"/>
        <name val="Times New Roman"/>
        <scheme val="none"/>
      </font>
    </dxf>
  </rfmt>
  <rfmt sheetId="4" s="1" sqref="A2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2" start="0" length="0">
    <dxf>
      <font>
        <sz val="8"/>
        <color auto="1"/>
        <name val="Times New Roman"/>
        <scheme val="none"/>
      </font>
      <numFmt numFmtId="19" formatCode="dd/mm/yyyy"/>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2"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2"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2:XFD22" start="0" length="0">
    <dxf>
      <font>
        <sz val="8"/>
        <color theme="1"/>
        <name val="Times New Roman"/>
        <scheme val="none"/>
      </font>
    </dxf>
  </rfmt>
  <rfmt sheetId="4" s="1" sqref="A2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3" start="0" length="0">
    <dxf>
      <font>
        <sz val="8"/>
        <color auto="1"/>
        <name val="Times New Roman"/>
        <scheme val="none"/>
      </font>
      <numFmt numFmtId="19" formatCode="dd/mm/yyyy"/>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3"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3"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3:XFD23" start="0" length="0">
    <dxf>
      <font>
        <sz val="8"/>
        <color theme="1"/>
        <name val="Times New Roman"/>
        <scheme val="none"/>
      </font>
    </dxf>
  </rfmt>
  <rfmt sheetId="4" s="1" sqref="A2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4"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4"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4:XFD24" start="0" length="0">
    <dxf>
      <font>
        <sz val="8"/>
        <color theme="1"/>
        <name val="Times New Roman"/>
        <scheme val="none"/>
      </font>
    </dxf>
  </rfmt>
  <rfmt sheetId="4" s="1" sqref="A2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5"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5"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5"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5:XFD25" start="0" length="0">
    <dxf>
      <font>
        <sz val="8"/>
        <color theme="1"/>
        <name val="Times New Roman"/>
        <scheme val="none"/>
      </font>
    </dxf>
  </rfmt>
  <rfmt sheetId="4" s="1" sqref="A2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6"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6"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6"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6:XFD26" start="0" length="0">
    <dxf>
      <font>
        <sz val="8"/>
        <color theme="1"/>
        <name val="Times New Roman"/>
        <scheme val="none"/>
      </font>
    </dxf>
  </rfmt>
  <rfmt sheetId="4" s="1" sqref="A2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7"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7"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7:XFD27" start="0" length="0">
    <dxf>
      <font>
        <sz val="8"/>
        <color theme="1"/>
        <name val="Times New Roman"/>
        <scheme val="none"/>
      </font>
    </dxf>
  </rfmt>
  <rfmt sheetId="4" s="1" sqref="A2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8"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8"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8"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8:XFD28" start="0" length="0">
    <dxf>
      <font>
        <sz val="8"/>
        <color theme="1"/>
        <name val="Times New Roman"/>
        <scheme val="none"/>
      </font>
    </dxf>
  </rfmt>
  <rfmt sheetId="4" s="1" sqref="A2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2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2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2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2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29"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29"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29"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2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2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2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2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29:XFD29" start="0" length="0">
    <dxf>
      <font>
        <sz val="8"/>
        <color theme="1"/>
        <name val="Times New Roman"/>
        <scheme val="none"/>
      </font>
    </dxf>
  </rfmt>
  <rfmt sheetId="4" s="1" sqref="A3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0"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0"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0"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0:XFD30" start="0" length="0">
    <dxf>
      <font>
        <sz val="8"/>
        <color theme="1"/>
        <name val="Times New Roman"/>
        <scheme val="none"/>
      </font>
    </dxf>
  </rfmt>
  <rfmt sheetId="4" s="1" sqref="A3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1"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1"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1"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1:XFD31" start="0" length="0">
    <dxf>
      <font>
        <sz val="8"/>
        <color theme="1"/>
        <name val="Times New Roman"/>
        <scheme val="none"/>
      </font>
    </dxf>
  </rfmt>
  <rfmt sheetId="4" s="1" sqref="A3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2"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2"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2"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2:XFD32" start="0" length="0">
    <dxf>
      <font>
        <sz val="8"/>
        <color theme="1"/>
        <name val="Times New Roman"/>
        <scheme val="none"/>
      </font>
    </dxf>
  </rfmt>
  <rfmt sheetId="4" s="1" sqref="A3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3"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3"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3"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3:XFD33" start="0" length="0">
    <dxf>
      <font>
        <sz val="8"/>
        <color theme="1"/>
        <name val="Times New Roman"/>
        <scheme val="none"/>
      </font>
    </dxf>
  </rfmt>
  <rfmt sheetId="4" s="1" sqref="A3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4"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4"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4:XFD34" start="0" length="0">
    <dxf>
      <font>
        <sz val="8"/>
        <color theme="1"/>
        <name val="Times New Roman"/>
        <scheme val="none"/>
      </font>
    </dxf>
  </rfmt>
  <rfmt sheetId="4" s="1" sqref="A3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5"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5"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5"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5:XFD35" start="0" length="0">
    <dxf>
      <font>
        <sz val="8"/>
        <color theme="1"/>
        <name val="Times New Roman"/>
        <scheme val="none"/>
      </font>
    </dxf>
  </rfmt>
  <rfmt sheetId="4" s="1" sqref="A3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6"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6"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6"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6:XFD36" start="0" length="0">
    <dxf>
      <font>
        <sz val="8"/>
        <color theme="1"/>
        <name val="Times New Roman"/>
        <scheme val="none"/>
      </font>
    </dxf>
  </rfmt>
  <rfmt sheetId="4" s="1" sqref="A3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7"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7"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7:XFD37" start="0" length="0">
    <dxf>
      <font>
        <sz val="8"/>
        <color theme="1"/>
        <name val="Times New Roman"/>
        <scheme val="none"/>
      </font>
    </dxf>
  </rfmt>
  <rfmt sheetId="4" s="1" sqref="A3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8"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8"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8"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8:XFD38" start="0" length="0">
    <dxf>
      <font>
        <sz val="8"/>
        <color theme="1"/>
        <name val="Times New Roman"/>
        <scheme val="none"/>
      </font>
    </dxf>
  </rfmt>
  <rfmt sheetId="4" s="1" sqref="A3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3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3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3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3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39"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39"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39"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3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3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3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3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3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39:XFD39" start="0" length="0">
    <dxf>
      <font>
        <sz val="8"/>
        <color theme="1"/>
        <name val="Times New Roman"/>
        <scheme val="none"/>
      </font>
    </dxf>
  </rfmt>
  <rfmt sheetId="4" s="1" sqref="A4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0"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0"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0"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0"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0"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0"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0"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0:XFD40" start="0" length="0">
    <dxf>
      <font>
        <sz val="8"/>
        <color theme="1"/>
        <name val="Times New Roman"/>
        <scheme val="none"/>
      </font>
    </dxf>
  </rfmt>
  <rfmt sheetId="4" s="1" sqref="A4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1"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1"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1"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1"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1"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1"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1"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1:XFD41" start="0" length="0">
    <dxf>
      <font>
        <sz val="8"/>
        <color theme="1"/>
        <name val="Times New Roman"/>
        <scheme val="none"/>
      </font>
    </dxf>
  </rfmt>
  <rfmt sheetId="4" s="1" sqref="A4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2"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2"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2"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2"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2"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2"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2"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2:XFD42" start="0" length="0">
    <dxf>
      <font>
        <sz val="8"/>
        <color theme="1"/>
        <name val="Times New Roman"/>
        <scheme val="none"/>
      </font>
    </dxf>
  </rfmt>
  <rfmt sheetId="4" s="1" sqref="A4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3"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3"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3"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3"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3"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3"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3"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3:XFD43" start="0" length="0">
    <dxf>
      <font>
        <sz val="8"/>
        <color theme="1"/>
        <name val="Times New Roman"/>
        <scheme val="none"/>
      </font>
    </dxf>
  </rfmt>
  <rfmt sheetId="4" s="1" sqref="A4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4"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4"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4"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4"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4"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4"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4"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4:XFD44" start="0" length="0">
    <dxf>
      <font>
        <sz val="8"/>
        <color theme="1"/>
        <name val="Times New Roman"/>
        <scheme val="none"/>
      </font>
    </dxf>
  </rfmt>
  <rfmt sheetId="4" s="1" sqref="A4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5"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5"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5"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5"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5"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N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5"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5"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5:XFD45" start="0" length="0">
    <dxf>
      <font>
        <sz val="8"/>
        <color theme="1"/>
        <name val="Times New Roman"/>
        <scheme val="none"/>
      </font>
    </dxf>
  </rfmt>
  <rfmt sheetId="4" s="1" sqref="A4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6"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6"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6"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6"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6"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6"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6"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6:XFD46" start="0" length="0">
    <dxf>
      <font>
        <sz val="8"/>
        <color theme="1"/>
        <name val="Times New Roman"/>
        <scheme val="none"/>
      </font>
    </dxf>
  </rfmt>
  <rfmt sheetId="4" s="1" sqref="A4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7"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7"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7"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7"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7"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7"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7"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7:XFD47" start="0" length="0">
    <dxf>
      <font>
        <sz val="8"/>
        <color theme="1"/>
        <name val="Times New Roman"/>
        <scheme val="none"/>
      </font>
    </dxf>
  </rfmt>
  <rfmt sheetId="4" s="1" sqref="A4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8"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8"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8"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8"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8"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8"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8"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8:XFD48" start="0" length="0">
    <dxf>
      <font>
        <sz val="8"/>
        <color theme="1"/>
        <name val="Times New Roman"/>
        <scheme val="none"/>
      </font>
    </dxf>
  </rfmt>
  <rfmt sheetId="4" s="1" sqref="A4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B4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C49" start="0" length="0">
    <dxf>
      <font>
        <sz val="8"/>
        <color auto="1"/>
        <name val="Times New Roman"/>
        <scheme val="none"/>
      </font>
      <numFmt numFmtId="19" formatCode="dd/mm/yyyy"/>
      <alignment horizontal="center" readingOrder="0"/>
      <border outline="0">
        <left style="thin">
          <color indexed="64"/>
        </left>
        <right style="thin">
          <color indexed="64"/>
        </right>
        <top style="thin">
          <color indexed="64"/>
        </top>
        <bottom style="thin">
          <color indexed="64"/>
        </bottom>
      </border>
    </dxf>
  </rfmt>
  <rfmt sheetId="4" s="1" sqref="D4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E49" start="0" length="0">
    <dxf>
      <font>
        <sz val="8"/>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4" s="1" sqref="F49" start="0" length="0">
    <dxf>
      <font>
        <sz val="8"/>
        <color auto="1"/>
        <name val="Times New Roman"/>
        <scheme val="none"/>
      </font>
      <fill>
        <patternFill patternType="solid">
          <bgColor rgb="FF99CCFF"/>
        </patternFill>
      </fill>
      <alignment horizontal="center" wrapText="1" readingOrder="0"/>
      <border outline="0">
        <left style="thin">
          <color indexed="64"/>
        </left>
        <right style="thin">
          <color indexed="64"/>
        </right>
        <top style="thin">
          <color indexed="64"/>
        </top>
        <bottom style="thin">
          <color indexed="64"/>
        </bottom>
      </border>
    </dxf>
  </rfmt>
  <rfmt sheetId="4" s="1" sqref="G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H49" start="0" length="0">
    <dxf>
      <font>
        <sz val="8"/>
        <color auto="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4" s="1" sqref="I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J49" start="0" length="0">
    <dxf>
      <font>
        <sz val="8"/>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dxf>
  </rfmt>
  <rfmt sheetId="4" s="1" sqref="K4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L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M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N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O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P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Q4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1" sqref="R49" start="0" length="0">
    <dxf>
      <font>
        <sz val="8"/>
        <color auto="1"/>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4" s="1" sqref="S49" start="0" length="0">
    <dxf>
      <font>
        <sz val="8"/>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fmt sheetId="4" sqref="A49:XFD49" start="0" length="0">
    <dxf>
      <font>
        <sz val="8"/>
        <color theme="1"/>
        <name val="Times New Roman"/>
        <scheme val="none"/>
      </font>
    </dxf>
  </rfmt>
  <rfmt sheetId="4" sqref="A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B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C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D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E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F50" start="0" length="0">
    <dxf>
      <font>
        <sz val="8"/>
        <color auto="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0"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50" start="0" length="0">
    <dxf>
      <font>
        <sz val="8"/>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I50" start="0" length="0">
    <dxf>
      <font>
        <sz val="8"/>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J50" start="0" length="0">
    <dxf>
      <font>
        <sz val="8"/>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0"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M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N50"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0"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0"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0"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0"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0:XFD50" start="0" length="0">
    <dxf>
      <font>
        <sz val="8"/>
        <color theme="1"/>
        <name val="Times New Roman"/>
        <scheme val="none"/>
      </font>
    </dxf>
  </rfmt>
  <rfmt sheetId="4" sqref="A5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D5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E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5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5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51" start="0" length="0">
    <dxf>
      <font>
        <sz val="8"/>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1"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1"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M51"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N51"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1"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1"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1"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1"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1"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1:XFD51" start="0" length="0">
    <dxf>
      <font>
        <sz val="8"/>
        <color theme="1"/>
        <name val="Times New Roman"/>
        <scheme val="none"/>
      </font>
    </dxf>
  </rfmt>
  <rfmt sheetId="4" sqref="A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E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F52"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5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2" start="0" length="0">
    <dxf>
      <font>
        <sz val="8"/>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2"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2"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M52"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N52"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2"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2"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2"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2"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2"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2:XFD52" start="0" length="0">
    <dxf>
      <font>
        <sz val="8"/>
        <color theme="1"/>
        <name val="Times New Roman"/>
        <scheme val="none"/>
      </font>
    </dxf>
  </rfmt>
  <rfmt sheetId="4" sqref="A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E53"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5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5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3" start="0" length="0">
    <dxf>
      <font>
        <sz val="8"/>
        <color theme="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M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N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3"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3:XFD53" start="0" length="0">
    <dxf>
      <font>
        <sz val="8"/>
        <color theme="1"/>
        <name val="Times New Roman"/>
        <scheme val="none"/>
      </font>
    </dxf>
  </rfmt>
  <rfmt sheetId="4" sqref="A5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E54"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54"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5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4" start="0" length="0">
    <dxf>
      <font>
        <sz val="8"/>
        <color theme="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M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N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4:XFD54" start="0" length="0">
    <dxf>
      <font>
        <sz val="8"/>
        <color theme="1"/>
        <name val="Times New Roman"/>
        <scheme val="none"/>
      </font>
    </dxf>
  </rfmt>
  <rfmt sheetId="4" sqref="A5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E55"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5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5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5" start="0" length="0">
    <dxf>
      <font>
        <sz val="8"/>
        <color theme="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M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N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5:XFD55" start="0" length="0">
    <dxf>
      <font>
        <sz val="8"/>
        <color theme="1"/>
        <name val="Times New Roman"/>
        <scheme val="none"/>
      </font>
    </dxf>
  </rfmt>
  <rfmt sheetId="4" sqref="A5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E56"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56"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5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6" start="0" length="0">
    <dxf>
      <font>
        <sz val="8"/>
        <color theme="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K5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L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M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N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O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P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6:XFD56" start="0" length="0">
    <dxf>
      <font>
        <sz val="8"/>
        <color theme="1"/>
        <name val="Times New Roman"/>
        <scheme val="none"/>
      </font>
    </dxf>
  </rfmt>
  <rfmt sheetId="4" sqref="A5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57"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5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5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5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5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5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5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5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5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7:XFD57" start="0" length="0">
    <dxf>
      <font>
        <sz val="8"/>
        <color theme="1"/>
        <name val="Times New Roman"/>
        <scheme val="none"/>
      </font>
    </dxf>
  </rfmt>
  <rfmt sheetId="4" sqref="A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F58"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5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5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5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5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5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5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5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8:XFD58" start="0" length="0">
    <dxf>
      <font>
        <sz val="8"/>
        <color theme="1"/>
        <name val="Times New Roman"/>
        <scheme val="none"/>
      </font>
    </dxf>
  </rfmt>
  <rfmt sheetId="4" sqref="A5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5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5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5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59"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59"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5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5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5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5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5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5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5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5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5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5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5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5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5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59:XFD59" start="0" length="0">
    <dxf>
      <font>
        <sz val="8"/>
        <color theme="1"/>
        <name val="Times New Roman"/>
        <scheme val="none"/>
      </font>
    </dxf>
  </rfmt>
  <rfmt sheetId="4" sqref="A6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0"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0"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6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0:XFD60" start="0" length="0">
    <dxf>
      <font>
        <sz val="8"/>
        <color theme="1"/>
        <name val="Times New Roman"/>
        <scheme val="none"/>
      </font>
    </dxf>
  </rfmt>
  <rfmt sheetId="4" sqref="A6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1"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1"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6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1:XFD61" start="0" length="0">
    <dxf>
      <font>
        <sz val="8"/>
        <color theme="1"/>
        <name val="Times New Roman"/>
        <scheme val="none"/>
      </font>
    </dxf>
  </rfmt>
  <rfmt sheetId="4" sqref="A6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2"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2"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6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2:XFD62" start="0" length="0">
    <dxf>
      <font>
        <sz val="8"/>
        <color theme="1"/>
        <name val="Times New Roman"/>
        <scheme val="none"/>
      </font>
    </dxf>
  </rfmt>
  <rfmt sheetId="4" sqref="A6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63"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6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3:XFD63" start="0" length="0">
    <dxf>
      <font>
        <sz val="8"/>
        <color theme="1"/>
        <name val="Times New Roman"/>
        <scheme val="none"/>
      </font>
    </dxf>
  </rfmt>
  <rfmt sheetId="4" sqref="A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64"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6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6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6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4:XFD64" start="0" length="0">
    <dxf>
      <font>
        <sz val="8"/>
        <color theme="1"/>
        <name val="Times New Roman"/>
        <scheme val="none"/>
      </font>
    </dxf>
  </rfmt>
  <rfmt sheetId="4" sqref="A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65"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6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6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6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5:XFD65" start="0" length="0">
    <dxf>
      <font>
        <sz val="8"/>
        <color theme="1"/>
        <name val="Times New Roman"/>
        <scheme val="none"/>
      </font>
    </dxf>
  </rfmt>
  <rfmt sheetId="4" sqref="A6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6"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6"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6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6:XFD66" start="0" length="0">
    <dxf>
      <font>
        <sz val="8"/>
        <color theme="1"/>
        <name val="Times New Roman"/>
        <scheme val="none"/>
      </font>
    </dxf>
  </rfmt>
  <rfmt sheetId="4" sqref="A6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7"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7"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6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7:XFD67" start="0" length="0">
    <dxf>
      <font>
        <sz val="8"/>
        <color theme="1"/>
        <name val="Times New Roman"/>
        <scheme val="none"/>
      </font>
    </dxf>
  </rfmt>
  <rfmt sheetId="4" sqref="A6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8"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8"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6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8:XFD68" start="0" length="0">
    <dxf>
      <font>
        <sz val="8"/>
        <color theme="1"/>
        <name val="Times New Roman"/>
        <scheme val="none"/>
      </font>
    </dxf>
  </rfmt>
  <rfmt sheetId="4" sqref="A6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6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6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6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69"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69"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6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6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6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6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6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6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6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6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6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6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6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6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6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69:XFD69" start="0" length="0">
    <dxf>
      <font>
        <sz val="8"/>
        <color theme="1"/>
        <name val="Times New Roman"/>
        <scheme val="none"/>
      </font>
    </dxf>
  </rfmt>
  <rfmt sheetId="4" sqref="A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0"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0"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7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7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7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0:XFD70" start="0" length="0">
    <dxf>
      <font>
        <sz val="8"/>
        <color theme="1"/>
        <name val="Times New Roman"/>
        <scheme val="none"/>
      </font>
    </dxf>
  </rfmt>
  <rfmt sheetId="4" sqref="A7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1"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1"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7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7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1:XFD71" start="0" length="0">
    <dxf>
      <font>
        <sz val="8"/>
        <color theme="1"/>
        <name val="Times New Roman"/>
        <scheme val="none"/>
      </font>
    </dxf>
  </rfmt>
  <rfmt sheetId="4" sqref="A7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2"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2"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7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7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2:XFD72" start="0" length="0">
    <dxf>
      <font>
        <sz val="8"/>
        <color theme="1"/>
        <name val="Times New Roman"/>
        <scheme val="none"/>
      </font>
    </dxf>
  </rfmt>
  <rfmt sheetId="4" sqref="A7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3"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3"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7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7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3:XFD73" start="0" length="0">
    <dxf>
      <font>
        <sz val="8"/>
        <color theme="1"/>
        <name val="Times New Roman"/>
        <scheme val="none"/>
      </font>
    </dxf>
  </rfmt>
  <rfmt sheetId="4" sqref="A7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4"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4"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7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7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4:XFD74" start="0" length="0">
    <dxf>
      <font>
        <sz val="8"/>
        <color theme="1"/>
        <name val="Times New Roman"/>
        <scheme val="none"/>
      </font>
    </dxf>
  </rfmt>
  <rfmt sheetId="4" sqref="A7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75"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7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7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5"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5" start="0" length="0">
    <dxf>
      <font>
        <sz val="8"/>
        <color auto="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5" start="0" length="0">
    <dxf>
      <font>
        <sz val="8"/>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5:XFD75" start="0" length="0">
    <dxf>
      <font>
        <sz val="8"/>
        <color theme="1"/>
        <name val="Times New Roman"/>
        <scheme val="none"/>
      </font>
    </dxf>
  </rfmt>
  <rfmt sheetId="4" sqref="A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6"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6"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7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7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7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6:XFD76" start="0" length="0">
    <dxf>
      <font>
        <sz val="8"/>
        <color theme="1"/>
        <name val="Times New Roman"/>
        <scheme val="none"/>
      </font>
    </dxf>
  </rfmt>
  <rfmt sheetId="4" sqref="A7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7"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7"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7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7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7:XFD77" start="0" length="0">
    <dxf>
      <font>
        <sz val="8"/>
        <color theme="1"/>
        <name val="Times New Roman"/>
        <scheme val="none"/>
      </font>
    </dxf>
  </rfmt>
  <rfmt sheetId="4" sqref="A7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8"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8"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7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7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8:XFD78" start="0" length="0">
    <dxf>
      <font>
        <sz val="8"/>
        <color theme="1"/>
        <name val="Times New Roman"/>
        <scheme val="none"/>
      </font>
    </dxf>
  </rfmt>
  <rfmt sheetId="4" sqref="A7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7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7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7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79"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79"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7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7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7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7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7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7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7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7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7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7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7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7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7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79:XFD79" start="0" length="0">
    <dxf>
      <font>
        <sz val="8"/>
        <color theme="1"/>
        <name val="Times New Roman"/>
        <scheme val="none"/>
      </font>
    </dxf>
  </rfmt>
  <rfmt sheetId="4" sqref="A8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0"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0"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H8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8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0:XFD80" start="0" length="0">
    <dxf>
      <font>
        <sz val="8"/>
        <color theme="1"/>
        <name val="Times New Roman"/>
        <scheme val="none"/>
      </font>
    </dxf>
  </rfmt>
  <rfmt sheetId="4" sqref="A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1"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1"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8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8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8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8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1:XFD81" start="0" length="0">
    <dxf>
      <font>
        <sz val="8"/>
        <color theme="1"/>
        <name val="Times New Roman"/>
        <scheme val="none"/>
      </font>
    </dxf>
  </rfmt>
  <rfmt sheetId="4" sqref="A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2"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2"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8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8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8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8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2:XFD82" start="0" length="0">
    <dxf>
      <font>
        <sz val="8"/>
        <color theme="1"/>
        <name val="Times New Roman"/>
        <scheme val="none"/>
      </font>
    </dxf>
  </rfmt>
  <rfmt sheetId="4" sqref="A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3"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3"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8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8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8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8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3:XFD83" start="0" length="0">
    <dxf>
      <font>
        <sz val="8"/>
        <color theme="1"/>
        <name val="Times New Roman"/>
        <scheme val="none"/>
      </font>
    </dxf>
  </rfmt>
  <rfmt sheetId="4" sqref="A8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4"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4"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8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8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4:XFD84" start="0" length="0">
    <dxf>
      <font>
        <sz val="8"/>
        <color theme="1"/>
        <name val="Times New Roman"/>
        <scheme val="none"/>
      </font>
    </dxf>
  </rfmt>
  <rfmt sheetId="4" sqref="A8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5"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8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8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5:XFD85" start="0" length="0">
    <dxf>
      <font>
        <sz val="8"/>
        <color theme="1"/>
        <name val="Times New Roman"/>
        <scheme val="none"/>
      </font>
    </dxf>
  </rfmt>
  <rfmt sheetId="4" sqref="A8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6"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86"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6"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H8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8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6:XFD86" start="0" length="0">
    <dxf>
      <font>
        <sz val="8"/>
        <color theme="1"/>
        <name val="Times New Roman"/>
        <scheme val="none"/>
      </font>
    </dxf>
  </rfmt>
  <rfmt sheetId="4" sqref="A8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C8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7"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87"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8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8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7:XFD87" start="0" length="0">
    <dxf>
      <font>
        <sz val="8"/>
        <color theme="1"/>
        <name val="Times New Roman"/>
        <scheme val="none"/>
      </font>
    </dxf>
  </rfmt>
  <rfmt sheetId="4" sqref="A8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8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8"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88"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8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8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8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8:XFD88" start="0" length="0">
    <dxf>
      <font>
        <sz val="8"/>
        <color theme="1"/>
        <name val="Times New Roman"/>
        <scheme val="none"/>
      </font>
    </dxf>
  </rfmt>
  <rfmt sheetId="4" sqref="A8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8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8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8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8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8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8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8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8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8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8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8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8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89:XFD89" start="0" length="0">
    <dxf>
      <font>
        <sz val="8"/>
        <color theme="1"/>
        <name val="Times New Roman"/>
        <scheme val="none"/>
      </font>
    </dxf>
  </rfmt>
  <rfmt sheetId="4" sqref="A9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9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9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90"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9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9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9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0:XFD90" start="0" length="0">
    <dxf>
      <font>
        <sz val="8"/>
        <color theme="1"/>
        <name val="Times New Roman"/>
        <scheme val="none"/>
      </font>
    </dxf>
  </rfmt>
  <rfmt sheetId="4" sqref="A9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9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9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91"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9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9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9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9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1:XFD91" start="0" length="0">
    <dxf>
      <font>
        <sz val="8"/>
        <color theme="1"/>
        <name val="Times New Roman"/>
        <scheme val="none"/>
      </font>
    </dxf>
  </rfmt>
  <rfmt sheetId="4" sqref="A9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9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9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92"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9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J9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9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2:XFD92" start="0" length="0">
    <dxf>
      <font>
        <sz val="8"/>
        <color theme="1"/>
        <name val="Times New Roman"/>
        <scheme val="none"/>
      </font>
    </dxf>
  </rfmt>
  <rfmt sheetId="4" sqref="A9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93"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93"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93"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9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9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9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3:XFD93" start="0" length="0">
    <dxf>
      <font>
        <sz val="8"/>
        <color theme="1"/>
        <name val="Times New Roman"/>
        <scheme val="none"/>
      </font>
    </dxf>
  </rfmt>
  <rfmt sheetId="4" sqref="A9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4"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D94"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E94"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94"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9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9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4:XFD94" start="0" length="0">
    <dxf>
      <font>
        <sz val="8"/>
        <color theme="1"/>
        <name val="Times New Roman"/>
        <scheme val="none"/>
      </font>
    </dxf>
  </rfmt>
  <rfmt sheetId="4" sqref="A9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5"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D95"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95"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9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9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5"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J9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9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5:XFD95" start="0" length="0">
    <dxf>
      <font>
        <sz val="8"/>
        <color theme="1"/>
        <name val="Times New Roman"/>
        <scheme val="none"/>
      </font>
    </dxf>
  </rfmt>
  <rfmt sheetId="4" sqref="A9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96"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96"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96"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9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6"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J9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9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9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6:XFD96" start="0" length="0">
    <dxf>
      <font>
        <sz val="8"/>
        <color theme="1"/>
        <name val="Times New Roman"/>
        <scheme val="none"/>
      </font>
    </dxf>
  </rfmt>
  <rfmt sheetId="4" sqref="A9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97"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97"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9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9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9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9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7:XFD97" start="0" length="0">
    <dxf>
      <font>
        <sz val="8"/>
        <color theme="1"/>
        <name val="Times New Roman"/>
        <scheme val="none"/>
      </font>
    </dxf>
  </rfmt>
  <rfmt sheetId="4" sqref="A98"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B9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8"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D98"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98"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9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8"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H98" start="0" length="0">
    <dxf>
      <font>
        <sz val="8"/>
        <color theme="1"/>
        <name val="Times New Roman"/>
        <scheme val="none"/>
      </font>
      <numFmt numFmtId="4" formatCode="#,##0.00"/>
      <border outline="0">
        <left style="thin">
          <color indexed="64"/>
        </left>
        <right style="thin">
          <color indexed="64"/>
        </right>
        <top style="thin">
          <color indexed="64"/>
        </top>
        <bottom style="thin">
          <color indexed="64"/>
        </bottom>
      </border>
    </dxf>
  </rfmt>
  <rfmt sheetId="4" sqref="I98" start="0" length="0">
    <dxf>
      <font>
        <sz val="8"/>
        <color theme="1"/>
        <name val="Times New Roman"/>
        <scheme val="none"/>
      </font>
      <alignment vertical="top" wrapText="1" readingOrder="0"/>
      <border outline="0">
        <left style="thin">
          <color indexed="64"/>
        </left>
        <right style="thin">
          <color indexed="64"/>
        </right>
        <top style="thin">
          <color indexed="64"/>
        </top>
        <bottom style="thin">
          <color indexed="64"/>
        </bottom>
      </border>
    </dxf>
  </rfmt>
  <rfmt sheetId="4" sqref="J9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9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9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8:XFD98" start="0" length="0">
    <dxf>
      <font>
        <sz val="8"/>
        <color theme="1"/>
        <name val="Times New Roman"/>
        <scheme val="none"/>
      </font>
    </dxf>
  </rfmt>
  <rfmt sheetId="4" sqref="A9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D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9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9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9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9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9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9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9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9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9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9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9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99:XFD99" start="0" length="0">
    <dxf>
      <font>
        <sz val="8"/>
        <color theme="1"/>
        <name val="Times New Roman"/>
        <scheme val="none"/>
      </font>
      <alignment horizontal="center" vertical="center" readingOrder="0"/>
    </dxf>
  </rfmt>
  <rfmt sheetId="4" sqref="A10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0"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0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0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0:XFD100" start="0" length="0">
    <dxf>
      <font>
        <sz val="8"/>
        <color theme="1"/>
        <name val="Times New Roman"/>
        <scheme val="none"/>
      </font>
      <alignment horizontal="center" vertical="top" readingOrder="0"/>
    </dxf>
  </rfmt>
  <rfmt sheetId="4" sqref="A10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D10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01" start="0" length="0">
    <dxf>
      <font>
        <sz val="8"/>
        <color theme="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I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1:XFD101" start="0" length="0">
    <dxf>
      <font>
        <sz val="8"/>
        <color theme="1"/>
        <name val="Times New Roman"/>
        <scheme val="none"/>
      </font>
      <alignment horizontal="center" vertical="center" readingOrder="0"/>
    </dxf>
  </rfmt>
  <rfmt sheetId="4" sqref="A10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D10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2"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2" start="0" length="0">
    <dxf>
      <font>
        <sz val="8"/>
        <color theme="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dxf>
  </rfmt>
  <rfmt sheetId="4" sqref="I10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0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2:XFD102" start="0" length="0">
    <dxf>
      <font>
        <sz val="8"/>
        <color theme="1"/>
        <name val="Times New Roman"/>
        <scheme val="none"/>
      </font>
      <alignment horizontal="center" vertical="center" readingOrder="0"/>
    </dxf>
  </rfmt>
  <rfmt sheetId="4" sqref="A10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I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3:XFD103" start="0" length="0">
    <dxf>
      <font>
        <sz val="8"/>
        <color theme="1"/>
        <name val="Times New Roman"/>
        <scheme val="none"/>
      </font>
      <alignment horizontal="center" vertical="top" readingOrder="0"/>
    </dxf>
  </rfmt>
  <rfmt sheetId="4" sqref="A10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4"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D104" start="0" length="0">
    <dxf>
      <font>
        <sz val="8"/>
        <color theme="1"/>
        <name val="Times New Roman"/>
        <scheme val="none"/>
      </font>
      <numFmt numFmtId="19" formatCode="dd/mm/yyyy"/>
      <border outline="0">
        <left style="thin">
          <color indexed="64"/>
        </left>
        <right style="thin">
          <color indexed="64"/>
        </right>
        <top style="thin">
          <color indexed="64"/>
        </top>
        <bottom style="thin">
          <color indexed="64"/>
        </bottom>
      </border>
    </dxf>
  </rfmt>
  <rfmt sheetId="4" sqref="E104" start="0" length="0">
    <dxf>
      <font>
        <sz val="8"/>
        <color theme="1"/>
        <name val="Times New Roman"/>
        <scheme val="none"/>
      </font>
      <border outline="0">
        <left style="thin">
          <color indexed="64"/>
        </left>
        <right style="thin">
          <color indexed="64"/>
        </right>
        <top style="thin">
          <color indexed="64"/>
        </top>
        <bottom style="thin">
          <color indexed="64"/>
        </bottom>
      </border>
    </dxf>
  </rfmt>
  <rfmt sheetId="4" sqref="F104" start="0" length="0">
    <dxf>
      <font>
        <sz val="8"/>
        <color theme="1"/>
        <name val="Times New Roman"/>
        <scheme val="none"/>
      </font>
      <numFmt numFmtId="19" formatCode="dd/mm/yyyy"/>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0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4:XFD104" start="0" length="0">
    <dxf>
      <font>
        <sz val="8"/>
        <color theme="1"/>
        <name val="Times New Roman"/>
        <scheme val="none"/>
      </font>
    </dxf>
  </rfmt>
  <rfmt sheetId="4" sqref="A10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5" start="0" length="0">
    <dxf>
      <font>
        <sz val="8"/>
        <color theme="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4" sqref="I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5:XFD105" start="0" length="0">
    <dxf>
      <font>
        <sz val="8"/>
        <color theme="1"/>
        <name val="Times New Roman"/>
        <scheme val="none"/>
      </font>
      <alignment horizontal="center" vertical="top" readingOrder="0"/>
    </dxf>
  </rfmt>
  <rfmt sheetId="4" sqref="A10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6"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6" start="0" length="0">
    <dxf>
      <font>
        <sz val="8"/>
        <color theme="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4" sqref="I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0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6:XFD106" start="0" length="0">
    <dxf>
      <font>
        <sz val="8"/>
        <color theme="1"/>
        <name val="Times New Roman"/>
        <scheme val="none"/>
      </font>
      <alignment horizontal="center" vertical="top" readingOrder="0"/>
    </dxf>
  </rfmt>
  <rfmt sheetId="4" sqref="A10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7" start="0" length="0">
    <dxf>
      <font>
        <sz val="8"/>
        <color theme="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4" sqref="I10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0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0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7:XFD107" start="0" length="0">
    <dxf>
      <font>
        <sz val="8"/>
        <color theme="1"/>
        <name val="Times New Roman"/>
        <scheme val="none"/>
      </font>
    </dxf>
  </rfmt>
  <rfmt sheetId="4" sqref="A10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10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0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0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0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8:XFD108" start="0" length="0">
    <dxf>
      <font>
        <sz val="8"/>
        <color theme="1"/>
        <name val="Times New Roman"/>
        <scheme val="none"/>
      </font>
      <alignment horizontal="center" vertical="top" readingOrder="0"/>
    </dxf>
  </rfmt>
  <rfmt sheetId="4" sqref="A10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0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0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0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0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0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0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0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0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0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0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0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0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0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0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0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0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0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0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09:XFD109" start="0" length="0">
    <dxf>
      <font>
        <sz val="8"/>
        <color theme="1"/>
        <name val="Times New Roman"/>
        <scheme val="none"/>
      </font>
      <alignment horizontal="center" vertical="top" readingOrder="0"/>
    </dxf>
  </rfmt>
  <rfmt sheetId="4" sqref="A11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0"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1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0:XFD110" start="0" length="0">
    <dxf>
      <font>
        <sz val="8"/>
        <color theme="1"/>
        <name val="Times New Roman"/>
        <scheme val="none"/>
      </font>
    </dxf>
  </rfmt>
  <rfmt sheetId="4" sqref="A11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1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1:XFD111" start="0" length="0">
    <dxf>
      <font>
        <sz val="8"/>
        <color theme="1"/>
        <name val="Times New Roman"/>
        <scheme val="none"/>
      </font>
    </dxf>
  </rfmt>
  <rfmt sheetId="4" sqref="A11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2"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1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2:XFD112" start="0" length="0">
    <dxf>
      <font>
        <sz val="8"/>
        <color theme="1"/>
        <name val="Times New Roman"/>
        <scheme val="none"/>
      </font>
    </dxf>
  </rfmt>
  <rfmt sheetId="4" sqref="A11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1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3:XFD113" start="0" length="0">
    <dxf>
      <font>
        <sz val="8"/>
        <color theme="1"/>
        <name val="Times New Roman"/>
        <scheme val="none"/>
      </font>
      <alignment horizontal="center" vertical="top" readingOrder="0"/>
    </dxf>
  </rfmt>
  <rfmt sheetId="4" sqref="A11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4"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1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1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1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1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4:XFD114" start="0" length="0">
    <dxf>
      <font>
        <sz val="8"/>
        <color theme="1"/>
        <name val="Times New Roman"/>
        <scheme val="none"/>
      </font>
      <alignment horizontal="center" vertical="top" readingOrder="0"/>
    </dxf>
  </rfmt>
  <rfmt sheetId="4" sqref="A11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1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1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1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5:XFD115" start="0" length="0">
    <dxf>
      <font>
        <sz val="8"/>
        <color theme="1"/>
        <name val="Times New Roman"/>
        <scheme val="none"/>
      </font>
    </dxf>
  </rfmt>
  <rfmt sheetId="4" sqref="A11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D11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6"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1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6:XFD116" start="0" length="0">
    <dxf>
      <font>
        <sz val="8"/>
        <color theme="1"/>
        <name val="Times New Roman"/>
        <scheme val="none"/>
      </font>
    </dxf>
  </rfmt>
  <rfmt sheetId="4" sqref="A11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1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1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1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1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7:XFD117" start="0" length="0">
    <dxf>
      <font>
        <sz val="8"/>
        <color theme="1"/>
        <name val="Times New Roman"/>
        <scheme val="none"/>
      </font>
    </dxf>
  </rfmt>
  <rfmt sheetId="4" sqref="A11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1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1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8:XFD118" start="0" length="0">
    <dxf>
      <font>
        <sz val="8"/>
        <color theme="1"/>
        <name val="Times New Roman"/>
        <scheme val="none"/>
      </font>
    </dxf>
  </rfmt>
  <rfmt sheetId="4" sqref="A11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1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1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1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1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1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1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1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1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1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1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1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19:XFD119" start="0" length="0">
    <dxf>
      <font>
        <sz val="8"/>
        <color theme="1"/>
        <name val="Times New Roman"/>
        <scheme val="none"/>
      </font>
    </dxf>
  </rfmt>
  <rfmt sheetId="4" sqref="A12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E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0"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2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0:XFD120" start="0" length="0">
    <dxf>
      <font>
        <sz val="8"/>
        <color theme="1"/>
        <name val="Times New Roman"/>
        <scheme val="none"/>
      </font>
    </dxf>
  </rfmt>
  <rfmt sheetId="4" sqref="A12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2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1:XFD121" start="0" length="0">
    <dxf>
      <font>
        <sz val="8"/>
        <color theme="1"/>
        <name val="Times New Roman"/>
        <scheme val="none"/>
      </font>
    </dxf>
  </rfmt>
  <rfmt sheetId="4" sqref="A12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2"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2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2:XFD122" start="0" length="0">
    <dxf>
      <font>
        <sz val="8"/>
        <color theme="1"/>
        <name val="Times New Roman"/>
        <scheme val="none"/>
      </font>
    </dxf>
  </rfmt>
  <rfmt sheetId="4" sqref="A12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2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3:XFD123" start="0" length="0">
    <dxf>
      <font>
        <sz val="8"/>
        <color theme="1"/>
        <name val="Times New Roman"/>
        <scheme val="none"/>
      </font>
    </dxf>
  </rfmt>
  <rfmt sheetId="4" sqref="A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B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4"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2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2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4:XFD124" start="0" length="0">
    <dxf>
      <font>
        <sz val="8"/>
        <color theme="1"/>
        <name val="Times New Roman"/>
        <scheme val="none"/>
      </font>
    </dxf>
  </rfmt>
  <rfmt sheetId="4" sqref="A12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2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2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5:XFD125" start="0" length="0">
    <dxf>
      <font>
        <sz val="8"/>
        <color theme="1"/>
        <name val="Times New Roman"/>
        <scheme val="none"/>
      </font>
    </dxf>
  </rfmt>
  <rfmt sheetId="4" sqref="A12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6"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H12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2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6:XFD126" start="0" length="0">
    <dxf>
      <font>
        <sz val="8"/>
        <color theme="1"/>
        <name val="Times New Roman"/>
        <scheme val="none"/>
      </font>
    </dxf>
  </rfmt>
  <rfmt sheetId="4" sqref="A12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2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2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2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7:XFD127" start="0" length="0">
    <dxf>
      <font>
        <sz val="8"/>
        <color theme="1"/>
        <name val="Times New Roman"/>
        <scheme val="none"/>
      </font>
    </dxf>
  </rfmt>
  <rfmt sheetId="4" sqref="A12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2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2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8:XFD128" start="0" length="0">
    <dxf>
      <font>
        <sz val="8"/>
        <color theme="1"/>
        <name val="Times New Roman"/>
        <scheme val="none"/>
      </font>
    </dxf>
  </rfmt>
  <rfmt sheetId="4" sqref="A12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2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2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2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2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2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2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2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2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2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2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2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2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29:XFD129" start="0" length="0">
    <dxf>
      <font>
        <sz val="8"/>
        <color theme="1"/>
        <name val="Times New Roman"/>
        <scheme val="none"/>
      </font>
    </dxf>
  </rfmt>
  <rfmt sheetId="4" sqref="A13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0"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0:XFD130" start="0" length="0">
    <dxf>
      <font>
        <sz val="8"/>
        <color theme="1"/>
        <name val="Times New Roman"/>
        <scheme val="none"/>
      </font>
    </dxf>
  </rfmt>
  <rfmt sheetId="4" sqref="A13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1:XFD131" start="0" length="0">
    <dxf>
      <font>
        <sz val="8"/>
        <color theme="1"/>
        <name val="Times New Roman"/>
        <scheme val="none"/>
      </font>
    </dxf>
  </rfmt>
  <rfmt sheetId="4" sqref="A13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2"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2:XFD132" start="0" length="0">
    <dxf>
      <font>
        <sz val="8"/>
        <color theme="1"/>
        <name val="Times New Roman"/>
        <scheme val="none"/>
      </font>
    </dxf>
  </rfmt>
  <rfmt sheetId="4" sqref="A13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3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3:XFD133" start="0" length="0">
    <dxf>
      <font>
        <sz val="8"/>
        <color theme="1"/>
        <name val="Times New Roman"/>
        <scheme val="none"/>
      </font>
    </dxf>
  </rfmt>
  <rfmt sheetId="4" sqref="A13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4"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3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4:XFD134" start="0" length="0">
    <dxf>
      <font>
        <sz val="8"/>
        <color theme="1"/>
        <name val="Times New Roman"/>
        <scheme val="none"/>
      </font>
    </dxf>
  </rfmt>
  <rfmt sheetId="4" sqref="A13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5:XFD135" start="0" length="0">
    <dxf>
      <font>
        <sz val="8"/>
        <color theme="1"/>
        <name val="Times New Roman"/>
        <scheme val="none"/>
      </font>
    </dxf>
  </rfmt>
  <rfmt sheetId="4" sqref="A13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6"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3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3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6:XFD136" start="0" length="0">
    <dxf>
      <font>
        <sz val="8"/>
        <color theme="1"/>
        <name val="Times New Roman"/>
        <scheme val="none"/>
      </font>
    </dxf>
  </rfmt>
  <rfmt sheetId="4" sqref="A13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3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N13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P13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7:XFD137" start="0" length="0">
    <dxf>
      <font>
        <sz val="8"/>
        <color theme="1"/>
        <name val="Times New Roman"/>
        <scheme val="none"/>
      </font>
    </dxf>
  </rfmt>
  <rfmt sheetId="4" sqref="A13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8:XFD138" start="0" length="0">
    <dxf>
      <font>
        <sz val="8"/>
        <color theme="1"/>
        <name val="Times New Roman"/>
        <scheme val="none"/>
      </font>
    </dxf>
  </rfmt>
  <rfmt sheetId="4" sqref="A13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3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3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3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3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3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3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3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3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3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3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3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3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39:XFD139" start="0" length="0">
    <dxf>
      <font>
        <sz val="8"/>
        <color theme="1"/>
        <name val="Times New Roman"/>
        <scheme val="none"/>
      </font>
    </dxf>
  </rfmt>
  <rfmt sheetId="4" sqref="A14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0"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0:XFD140" start="0" length="0">
    <dxf>
      <font>
        <sz val="8"/>
        <color theme="1"/>
        <name val="Times New Roman"/>
        <scheme val="none"/>
      </font>
    </dxf>
  </rfmt>
  <rfmt sheetId="4" sqref="A14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1:XFD141" start="0" length="0">
    <dxf>
      <font>
        <sz val="8"/>
        <color theme="1"/>
        <name val="Times New Roman"/>
        <scheme val="none"/>
      </font>
    </dxf>
  </rfmt>
  <rfmt sheetId="4" sqref="A14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2"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2:XFD142" start="0" length="0">
    <dxf>
      <font>
        <sz val="8"/>
        <color theme="1"/>
        <name val="Times New Roman"/>
        <scheme val="none"/>
      </font>
    </dxf>
  </rfmt>
  <rfmt sheetId="4" sqref="A14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3:XFD143" start="0" length="0">
    <dxf>
      <font>
        <sz val="8"/>
        <color theme="1"/>
        <name val="Times New Roman"/>
        <scheme val="none"/>
      </font>
    </dxf>
  </rfmt>
  <rfmt sheetId="4" sqref="A14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4"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4"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4"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4"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4"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4"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4:XFD144" start="0" length="0">
    <dxf>
      <font>
        <sz val="8"/>
        <color theme="1"/>
        <name val="Times New Roman"/>
        <scheme val="none"/>
      </font>
    </dxf>
  </rfmt>
  <rfmt sheetId="4" sqref="A14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5"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5"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5"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5"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5"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5"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5:XFD145" start="0" length="0">
    <dxf>
      <font>
        <sz val="8"/>
        <color theme="1"/>
        <name val="Times New Roman"/>
        <scheme val="none"/>
      </font>
    </dxf>
  </rfmt>
  <rfmt sheetId="4" sqref="A14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6"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6"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6"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6"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6"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6"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6:XFD146" start="0" length="0">
    <dxf>
      <font>
        <sz val="8"/>
        <color theme="1"/>
        <name val="Times New Roman"/>
        <scheme val="none"/>
      </font>
    </dxf>
  </rfmt>
  <rfmt sheetId="4" sqref="A14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7"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7"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7"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7"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7"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7"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7:XFD147" start="0" length="0">
    <dxf>
      <font>
        <sz val="8"/>
        <color theme="1"/>
        <name val="Times New Roman"/>
        <scheme val="none"/>
      </font>
    </dxf>
  </rfmt>
  <rfmt sheetId="4" sqref="A14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8"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8"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8"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8"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8"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8"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8:XFD148" start="0" length="0">
    <dxf>
      <font>
        <sz val="8"/>
        <color theme="1"/>
        <name val="Times New Roman"/>
        <scheme val="none"/>
      </font>
    </dxf>
  </rfmt>
  <rfmt sheetId="4" sqref="A14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4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4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49"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4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4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J149"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49"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49"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4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4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49"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49"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49:XFD149" start="0" length="0">
    <dxf>
      <font>
        <sz val="8"/>
        <color theme="1"/>
        <name val="Times New Roman"/>
        <scheme val="none"/>
      </font>
    </dxf>
  </rfmt>
  <rfmt sheetId="4" sqref="A15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5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5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5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5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50"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5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5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5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50"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50"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5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5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5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50"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5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5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50"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50"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50:XFD150" start="0" length="0">
    <dxf>
      <font>
        <sz val="8"/>
        <color theme="1"/>
        <name val="Times New Roman"/>
        <scheme val="none"/>
      </font>
    </dxf>
  </rfmt>
  <rfmt sheetId="4" sqref="A15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5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5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51"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5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5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5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51"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51"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51"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5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5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51"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51"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51:XFD151" start="0" length="0">
    <dxf>
      <font>
        <sz val="8"/>
        <color theme="1"/>
        <name val="Times New Roman"/>
        <scheme val="none"/>
      </font>
    </dxf>
  </rfmt>
  <rfmt sheetId="4" sqref="A1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5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5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52"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5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5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5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52"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52"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5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5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5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52"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5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5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52"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52"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52:XFD152" start="0" length="0">
    <dxf>
      <font>
        <sz val="8"/>
        <color theme="1"/>
        <name val="Times New Roman"/>
        <scheme val="none"/>
      </font>
    </dxf>
  </rfmt>
  <rfmt sheetId="4" sqref="A1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B15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C1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D1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E15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F153" start="0" length="0">
    <dxf>
      <font>
        <sz val="8"/>
        <color theme="1"/>
        <name val="Times New Roman"/>
        <scheme val="none"/>
      </font>
      <fill>
        <patternFill patternType="solid">
          <bgColor rgb="FF99CCFF"/>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H15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I1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J153" start="0" length="0">
    <dxf>
      <font>
        <sz val="8"/>
        <color theme="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dxf>
  </rfmt>
  <rfmt sheetId="4" sqref="K153" start="0" length="0">
    <dxf>
      <font>
        <sz val="8"/>
        <color theme="1"/>
        <name val="Times New Roman"/>
        <scheme val="none"/>
      </font>
      <numFmt numFmtId="19" formatCode="dd/mm/yyyy"/>
      <alignment horizontal="center" vertical="top" readingOrder="0"/>
      <border outline="0">
        <left style="thin">
          <color indexed="64"/>
        </left>
        <right style="thin">
          <color indexed="64"/>
        </right>
        <top style="thin">
          <color indexed="64"/>
        </top>
        <bottom style="thin">
          <color indexed="64"/>
        </bottom>
      </border>
    </dxf>
  </rfmt>
  <rfmt sheetId="4" sqref="L15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M15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N15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O153" start="0" length="0">
    <dxf>
      <font>
        <sz val="8"/>
        <color theme="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4" sqref="P1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Q1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R153" start="0" length="0">
    <dxf>
      <font>
        <sz val="8"/>
        <color theme="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S153" start="0" length="0">
    <dxf>
      <font>
        <sz val="8"/>
        <color theme="1"/>
        <name val="Times New Roman"/>
        <scheme val="none"/>
      </font>
      <numFmt numFmtId="19" formatCode="dd/mm/yyyy"/>
      <alignment horizontal="center" vertical="top" wrapText="1" readingOrder="0"/>
      <border outline="0">
        <left style="thin">
          <color indexed="64"/>
        </left>
        <right style="thin">
          <color indexed="64"/>
        </right>
        <top style="thin">
          <color indexed="64"/>
        </top>
        <bottom style="thin">
          <color indexed="64"/>
        </bottom>
      </border>
    </dxf>
  </rfmt>
  <rfmt sheetId="4" sqref="A153:XFD153" start="0" length="0">
    <dxf>
      <font>
        <sz val="8"/>
        <color theme="1"/>
        <name val="Times New Roman"/>
        <scheme val="none"/>
      </font>
    </dxf>
  </rfmt>
  <rfmt sheetId="4" sqref="A1:A1048576" start="0" length="0">
    <dxf>
      <font>
        <sz val="8"/>
        <color theme="1"/>
        <name val="Times New Roman"/>
        <scheme val="none"/>
      </font>
    </dxf>
  </rfmt>
  <rfmt sheetId="4" sqref="B1:B1048576" start="0" length="0">
    <dxf>
      <font>
        <sz val="8"/>
        <color theme="1"/>
        <name val="Times New Roman"/>
        <scheme val="none"/>
      </font>
    </dxf>
  </rfmt>
  <rfmt sheetId="4" sqref="C1:C1048576" start="0" length="0">
    <dxf>
      <font>
        <sz val="8"/>
        <color theme="1"/>
        <name val="Times New Roman"/>
        <scheme val="none"/>
      </font>
    </dxf>
  </rfmt>
  <rfmt sheetId="4" sqref="D1:D1048576" start="0" length="0">
    <dxf>
      <font>
        <sz val="8"/>
        <color theme="1"/>
        <name val="Times New Roman"/>
        <scheme val="none"/>
      </font>
    </dxf>
  </rfmt>
  <rfmt sheetId="4" sqref="E1:E1048576" start="0" length="0">
    <dxf>
      <font>
        <sz val="8"/>
        <color theme="1"/>
        <name val="Times New Roman"/>
        <scheme val="none"/>
      </font>
    </dxf>
  </rfmt>
  <rfmt sheetId="4" sqref="F1:F1048576" start="0" length="0">
    <dxf>
      <font>
        <sz val="8"/>
        <color theme="1"/>
        <name val="Times New Roman"/>
        <scheme val="none"/>
      </font>
      <alignment horizontal="center" vertical="center" wrapText="1" readingOrder="0"/>
    </dxf>
  </rfmt>
  <rfmt sheetId="4" sqref="G1:G1048576" start="0" length="0">
    <dxf>
      <font>
        <sz val="8"/>
        <color theme="1"/>
        <name val="Times New Roman"/>
        <scheme val="none"/>
      </font>
    </dxf>
  </rfmt>
  <rfmt sheetId="4" sqref="H1:H1048576" start="0" length="0">
    <dxf>
      <font>
        <sz val="8"/>
        <color theme="1"/>
        <name val="Times New Roman"/>
        <scheme val="none"/>
      </font>
    </dxf>
  </rfmt>
  <rfmt sheetId="4" sqref="I1:I1048576" start="0" length="0">
    <dxf>
      <font>
        <sz val="8"/>
        <color theme="1"/>
        <name val="Times New Roman"/>
        <scheme val="none"/>
      </font>
    </dxf>
  </rfmt>
  <rfmt sheetId="4" sqref="J1:J1048576" start="0" length="0">
    <dxf>
      <font>
        <sz val="8"/>
        <color theme="1"/>
        <name val="Times New Roman"/>
        <scheme val="none"/>
      </font>
      <numFmt numFmtId="2" formatCode="0.00"/>
      <alignment horizontal="center" vertical="top" readingOrder="0"/>
    </dxf>
  </rfmt>
  <rfmt sheetId="4" sqref="K1:K1048576" start="0" length="0">
    <dxf>
      <font>
        <sz val="8"/>
        <color theme="1"/>
        <name val="Times New Roman"/>
        <scheme val="none"/>
      </font>
      <numFmt numFmtId="19" formatCode="dd/mm/yyyy"/>
      <alignment horizontal="center" vertical="top" readingOrder="0"/>
    </dxf>
  </rfmt>
  <rfmt sheetId="4" sqref="L1:L1048576" start="0" length="0">
    <dxf>
      <font>
        <sz val="8"/>
        <color theme="1"/>
        <name val="Times New Roman"/>
        <scheme val="none"/>
      </font>
      <alignment horizontal="center" vertical="top" readingOrder="0"/>
    </dxf>
  </rfmt>
  <rfmt sheetId="4" sqref="M1:M1048576" start="0" length="0">
    <dxf>
      <font>
        <sz val="8"/>
        <color theme="1"/>
        <name val="Times New Roman"/>
        <scheme val="none"/>
      </font>
      <alignment horizontal="center" vertical="top" readingOrder="0"/>
    </dxf>
  </rfmt>
  <rfmt sheetId="4" sqref="N1:N1048576" start="0" length="0">
    <dxf>
      <font>
        <sz val="8"/>
        <color theme="1"/>
        <name val="Times New Roman"/>
        <scheme val="none"/>
      </font>
      <alignment horizontal="center" vertical="top" readingOrder="0"/>
    </dxf>
  </rfmt>
  <rfmt sheetId="4" sqref="O1:O1048576" start="0" length="0">
    <dxf>
      <font>
        <sz val="8"/>
        <color theme="1"/>
        <name val="Times New Roman"/>
        <scheme val="none"/>
      </font>
      <alignment horizontal="center" vertical="top" readingOrder="0"/>
    </dxf>
  </rfmt>
  <rfmt sheetId="4" sqref="P1:P1048576" start="0" length="0">
    <dxf>
      <font>
        <sz val="8"/>
        <color theme="1"/>
        <name val="Times New Roman"/>
        <scheme val="none"/>
      </font>
      <alignment horizontal="center" vertical="top" wrapText="1" readingOrder="0"/>
    </dxf>
  </rfmt>
  <rfmt sheetId="4" sqref="Q1:Q1048576" start="0" length="0">
    <dxf>
      <font>
        <sz val="8"/>
        <color theme="1"/>
        <name val="Times New Roman"/>
        <scheme val="none"/>
      </font>
      <numFmt numFmtId="19" formatCode="dd/mm/yyyy"/>
      <alignment horizontal="center" vertical="top" wrapText="1" readingOrder="0"/>
    </dxf>
  </rfmt>
  <rfmt sheetId="4" sqref="R1:R1048576" start="0" length="0">
    <dxf>
      <font>
        <sz val="8"/>
        <color theme="1"/>
        <name val="Times New Roman"/>
        <scheme val="none"/>
      </font>
      <alignment horizontal="center" vertical="top" wrapText="1" readingOrder="0"/>
    </dxf>
  </rfmt>
  <rfmt sheetId="4" sqref="S1:S1048576" start="0" length="0">
    <dxf>
      <font>
        <sz val="8"/>
        <color theme="1"/>
        <name val="Times New Roman"/>
        <scheme val="none"/>
      </font>
      <numFmt numFmtId="19" formatCode="dd/mm/yyyy"/>
      <alignment horizontal="center" vertical="top" wrapText="1" readingOrder="0"/>
    </dxf>
  </rfmt>
  <rcc rId="15601" sId="4">
    <nc r="A1" t="inlineStr">
      <is>
        <t>Контракт</t>
      </is>
    </nc>
  </rcc>
  <rcc rId="15602" sId="4">
    <nc r="C1" t="inlineStr">
      <is>
        <t xml:space="preserve">Дата исполнения </t>
      </is>
    </nc>
  </rcc>
  <rcc rId="15603" sId="4">
    <nc r="E1" t="inlineStr">
      <is>
        <t>Дата публикации на сайте</t>
      </is>
    </nc>
  </rcc>
  <rcc rId="15604" sId="4">
    <nc r="F1" t="inlineStr">
      <is>
        <t>Сведения об исполнении          (в режиме реального времени)</t>
      </is>
    </nc>
  </rcc>
  <rcc rId="15605" sId="4">
    <nc r="G1" t="inlineStr">
      <is>
        <t>Предмет контракта</t>
      </is>
    </nc>
  </rcc>
  <rcc rId="15606" sId="4">
    <nc r="J1" t="inlineStr">
      <is>
        <t>Фактически оплачено заказчиком, рублей</t>
      </is>
    </nc>
  </rcc>
  <rcc rId="15607" sId="4">
    <nc r="L1" t="inlineStr">
      <is>
        <t>Предоплата 30%                         (платежное поручение)</t>
      </is>
    </nc>
  </rcc>
  <rcc rId="15608" sId="4">
    <nc r="N1" t="inlineStr">
      <is>
        <t>Оплата 70%                         (платежное поручение)</t>
      </is>
    </nc>
  </rcc>
  <rcc rId="15609" sId="4">
    <nc r="P1" t="inlineStr">
      <is>
        <t>Оплата 100%                         (платежное поручение)</t>
      </is>
    </nc>
  </rcc>
  <rcc rId="15610" sId="4">
    <nc r="R1" t="inlineStr">
      <is>
        <t>Документы, подтверждающие поставку товара, выполнение работ, оказание услуг</t>
      </is>
    </nc>
  </rcc>
  <rcc rId="15611" sId="4">
    <nc r="A2" t="inlineStr">
      <is>
        <t>дата</t>
      </is>
    </nc>
  </rcc>
  <rcc rId="15612" sId="4">
    <nc r="B2" t="inlineStr">
      <is>
        <t>номер</t>
      </is>
    </nc>
  </rcc>
  <rcc rId="15613" sId="4">
    <nc r="C2" t="inlineStr">
      <is>
        <t>контракт</t>
      </is>
    </nc>
  </rcc>
  <rcc rId="15614" sId="4">
    <nc r="D2" t="inlineStr">
      <is>
        <t>факт</t>
      </is>
    </nc>
  </rcc>
  <rcc rId="15615" sId="4">
    <nc r="G2" t="inlineStr">
      <is>
        <t>Наименование товаров, работ, услуг</t>
      </is>
    </nc>
  </rcc>
  <rcc rId="15616" sId="4">
    <nc r="H2" t="inlineStr">
      <is>
        <t>сумма, рублей</t>
      </is>
    </nc>
  </rcc>
  <rcc rId="15617" sId="4">
    <nc r="I2" t="inlineStr">
      <is>
        <t>наименование юридического лица (ф.и.о. физического лица)</t>
      </is>
    </nc>
  </rcc>
  <rcc rId="15618" sId="4">
    <nc r="J2" t="inlineStr">
      <is>
        <t>сумма</t>
      </is>
    </nc>
  </rcc>
  <rcc rId="15619" sId="4">
    <nc r="K2" t="inlineStr">
      <is>
        <t>дата</t>
      </is>
    </nc>
  </rcc>
  <rcc rId="15620" sId="4">
    <nc r="L2" t="inlineStr">
      <is>
        <t>Номер</t>
      </is>
    </nc>
  </rcc>
  <rcc rId="15621" sId="4">
    <nc r="M2" t="inlineStr">
      <is>
        <t>Дата</t>
      </is>
    </nc>
  </rcc>
  <rcc rId="15622" sId="4">
    <nc r="N2" t="inlineStr">
      <is>
        <t>Номер</t>
      </is>
    </nc>
  </rcc>
  <rcc rId="15623" sId="4">
    <nc r="O2" t="inlineStr">
      <is>
        <t>Дата</t>
      </is>
    </nc>
  </rcc>
  <rcc rId="15624" sId="4">
    <nc r="P2" t="inlineStr">
      <is>
        <t>Номер</t>
      </is>
    </nc>
  </rcc>
  <rcc rId="15625" sId="4">
    <nc r="Q2" t="inlineStr">
      <is>
        <t>Дата</t>
      </is>
    </nc>
  </rcc>
  <rcc rId="15626" sId="4">
    <nc r="R2" t="inlineStr">
      <is>
        <t>Наименование</t>
      </is>
    </nc>
  </rcc>
  <rcc rId="15627" sId="4">
    <nc r="S2" t="inlineStr">
      <is>
        <t>Дата</t>
      </is>
    </nc>
  </rcc>
  <rcc rId="15628" sId="4">
    <nc r="A3" t="inlineStr">
      <is>
        <t>G</t>
      </is>
    </nc>
  </rcc>
  <rcc rId="15629" sId="4">
    <nc r="B3" t="inlineStr">
      <is>
        <t>H</t>
      </is>
    </nc>
  </rcc>
  <rcc rId="15630" sId="4">
    <nc r="C3" t="inlineStr">
      <is>
        <t>W</t>
      </is>
    </nc>
  </rcc>
  <rcc rId="15631" sId="4">
    <nc r="D3" t="inlineStr">
      <is>
        <t>X</t>
      </is>
    </nc>
  </rcc>
  <rcc rId="15632" sId="4">
    <nc r="E3" t="inlineStr">
      <is>
        <t>C</t>
      </is>
    </nc>
  </rcc>
  <rcc rId="15633" sId="4">
    <nc r="F3" t="inlineStr">
      <is>
        <t>I</t>
      </is>
    </nc>
  </rcc>
  <rcc rId="15634" sId="4">
    <nc r="G3" t="inlineStr">
      <is>
        <t>L</t>
      </is>
    </nc>
  </rcc>
  <rcc rId="15635" sId="4">
    <nc r="H3" t="inlineStr">
      <is>
        <t>Q</t>
      </is>
    </nc>
  </rcc>
  <rcc rId="15636" sId="4">
    <nc r="I3" t="inlineStr">
      <is>
        <t>R</t>
      </is>
    </nc>
  </rcc>
  <rcc rId="15637" sId="4">
    <nc r="J3" t="inlineStr">
      <is>
        <t>Y</t>
      </is>
    </nc>
  </rcc>
  <rcc rId="15638" sId="4">
    <nc r="K3" t="inlineStr">
      <is>
        <t>Z</t>
      </is>
    </nc>
  </rcc>
  <rcc rId="15639" sId="4">
    <nc r="L3" t="inlineStr">
      <is>
        <t>AE</t>
      </is>
    </nc>
  </rcc>
  <rcc rId="15640" sId="4">
    <nc r="M3" t="inlineStr">
      <is>
        <t>AF</t>
      </is>
    </nc>
  </rcc>
  <rcc rId="15641" sId="4">
    <nc r="N3" t="inlineStr">
      <is>
        <t>AG</t>
      </is>
    </nc>
  </rcc>
  <rcc rId="15642" sId="4">
    <nc r="O3" t="inlineStr">
      <is>
        <t>AH</t>
      </is>
    </nc>
  </rcc>
  <rcc rId="15643" sId="4">
    <nc r="P3" t="inlineStr">
      <is>
        <t>AI</t>
      </is>
    </nc>
  </rcc>
  <rcc rId="15644" sId="4">
    <nc r="Q3" t="inlineStr">
      <is>
        <t>AJ</t>
      </is>
    </nc>
  </rcc>
  <rcc rId="15645" sId="4">
    <nc r="R3" t="inlineStr">
      <is>
        <t>AB</t>
      </is>
    </nc>
  </rcc>
  <rcc rId="15646" sId="4">
    <nc r="S3" t="inlineStr">
      <is>
        <t>AC</t>
      </is>
    </nc>
  </rcc>
  <rsnm rId="15647" sheetId="4" oldName="[Контроль договоров.xlsx]Лист1" newName="[Контроль договоров.xlsx]2016 год"/>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48" sId="4">
    <nc r="B4" t="inlineStr">
      <is>
        <t>2316001 ЭА</t>
      </is>
    </nc>
  </rcc>
  <rcc rId="15649" sId="4" numFmtId="19">
    <nc r="A4">
      <v>42380</v>
    </nc>
  </rcc>
  <rcc rId="15650" sId="4" numFmtId="19">
    <nc r="C4">
      <v>42795</v>
    </nc>
  </rcc>
  <rcc rId="15651" sId="4">
    <nc r="G4" t="inlineStr">
      <is>
        <t>Оказание услуг по техническому обслуживанию приборов учета тепловой энергии и автоматизированного индивидуального теплового пункта</t>
      </is>
    </nc>
  </rcc>
  <rcc rId="15652" sId="4" numFmtId="4">
    <nc r="H4">
      <v>37855.85</v>
    </nc>
  </rcc>
  <rcc rId="15653" sId="4">
    <nc r="I4" t="inlineStr">
      <is>
        <t>ООО "Интерфейс-Сервис"</t>
      </is>
    </nc>
  </rcc>
  <rcv guid="{8049C881-6B3E-4A95-B7B3-820565C4CD65}" action="delete"/>
  <rdn rId="0" localSheetId="3" customView="1" name="Z_8049C881_6B3E_4A95_B7B3_820565C4CD65_.wvu.FilterData" hidden="1" oldHidden="1">
    <formula>'2015 год'!$A$3:$S$150</formula>
    <oldFormula>'2015 год'!$A$3:$S$149</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657" sId="3" ref="A50:XFD50" action="insertRow"/>
  <rcc rId="15658" sId="3">
    <nc r="B50" t="inlineStr">
      <is>
        <t>2315036 К</t>
      </is>
    </nc>
  </rcc>
  <rcc rId="15659" sId="3" numFmtId="19">
    <nc r="A50">
      <v>42369</v>
    </nc>
  </rcc>
  <rcc rId="15660" sId="3" numFmtId="19">
    <nc r="C50">
      <v>42735</v>
    </nc>
  </rcc>
  <rcc rId="15661" sId="3">
    <nc r="G50" t="inlineStr">
      <is>
        <t>Оказание услуг по организации подписки и доставке периодических печатных изданий</t>
      </is>
    </nc>
  </rcc>
  <rcc rId="15662" sId="3" numFmtId="4">
    <nc r="H50">
      <v>45646.46</v>
    </nc>
  </rcc>
  <rcc rId="15663" sId="3">
    <nc r="I50" t="inlineStr">
      <is>
        <t>ФГУП "Почта России"</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64" sId="3" numFmtId="4">
    <nc r="J150">
      <v>99780</v>
    </nc>
  </rcc>
  <rcc rId="15665" sId="3" numFmtId="19">
    <nc r="K150">
      <v>42369</v>
    </nc>
  </rcc>
  <rcc rId="15666" sId="3">
    <nc r="P150">
      <v>93773</v>
    </nc>
  </rcc>
  <rcc rId="15667" sId="3" numFmtId="19">
    <nc r="Q150">
      <v>42369</v>
    </nc>
  </rcc>
  <rcc rId="15668" sId="3">
    <nc r="R150" t="inlineStr">
      <is>
        <t>Т-н 2622            Т-н 2633</t>
      </is>
    </nc>
  </rcc>
  <rcc rId="15669" sId="3" numFmtId="19">
    <nc r="S150" t="inlineStr">
      <is>
        <t>24.12.2015 24.12.2015</t>
      </is>
    </nc>
  </rcc>
  <rcc rId="15670" sId="3">
    <nc r="F150" t="inlineStr">
      <is>
        <t>Исполнен  31.12.2015</t>
      </is>
    </nc>
  </rcc>
  <rcc rId="15671" sId="3" numFmtId="19">
    <nc r="D150">
      <v>42369</v>
    </nc>
  </rcc>
  <rcv guid="{CC860A81-C9B4-4A07-AB20-B1AA2CC2D120}" action="delete"/>
  <rdn rId="0" localSheetId="3" customView="1" name="Z_CC860A81_C9B4_4A07_AB20_B1AA2CC2D120_.wvu.FilterData" hidden="1" oldHidden="1">
    <formula>'2015 год'!$A$3:$S$154</formula>
    <oldFormula>'2015 год'!$A$3:$S$153</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75" sId="3" numFmtId="4">
    <nc r="J36">
      <v>1162964.78</v>
    </nc>
  </rcc>
  <rcc rId="15676" sId="3" numFmtId="19">
    <nc r="K36">
      <v>42369</v>
    </nc>
  </rcc>
  <rcc rId="15677" sId="3">
    <nc r="P36">
      <v>93776</v>
    </nc>
  </rcc>
  <rcc rId="15678" sId="3" numFmtId="19">
    <nc r="Q36">
      <v>42369</v>
    </nc>
  </rcc>
  <rcc rId="15679" sId="3">
    <nc r="R36" t="inlineStr">
      <is>
        <t>Т-н ВК/00245</t>
      </is>
    </nc>
  </rcc>
  <rcc rId="15680" sId="3" numFmtId="19">
    <nc r="S36">
      <v>42355</v>
    </nc>
  </rcc>
  <rcc rId="15681" sId="3">
    <nc r="F36" t="inlineStr">
      <is>
        <t>Исполнен 31.12.2015</t>
      </is>
    </nc>
  </rcc>
  <rcc rId="15682" sId="3" numFmtId="19">
    <nc r="D36">
      <v>42369</v>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83" sId="3" numFmtId="4">
    <nc r="J34">
      <v>50016.14</v>
    </nc>
  </rcc>
  <rcc rId="15684" sId="3" numFmtId="19">
    <nc r="K34">
      <v>42369</v>
    </nc>
  </rcc>
  <rcc rId="15685" sId="3">
    <nc r="P34">
      <v>93774</v>
    </nc>
  </rcc>
  <rcc rId="15686" sId="3" numFmtId="19">
    <nc r="Q34">
      <v>42369</v>
    </nc>
  </rcc>
  <rcc rId="15687" sId="3">
    <nc r="R34" t="inlineStr">
      <is>
        <t>Т-н 274</t>
      </is>
    </nc>
  </rcc>
  <rcc rId="15688" sId="3" numFmtId="19">
    <nc r="S34">
      <v>42352</v>
    </nc>
  </rcc>
  <rcc rId="15689" sId="3">
    <nc r="F34" t="inlineStr">
      <is>
        <t>Исполнен 31.12.2015</t>
      </is>
    </nc>
  </rcc>
  <rcc rId="15690" sId="3" numFmtId="19">
    <nc r="D34">
      <v>42369</v>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91" sId="3" numFmtId="4">
    <nc r="J42">
      <v>124800</v>
    </nc>
  </rcc>
  <rcc rId="15692" sId="3" numFmtId="19">
    <nc r="K42">
      <v>42369</v>
    </nc>
  </rcc>
  <rcc rId="15693" sId="3">
    <nc r="P42">
      <v>93775</v>
    </nc>
  </rcc>
  <rcc rId="15694" sId="3" numFmtId="19">
    <nc r="Q42">
      <v>42369</v>
    </nc>
  </rcc>
  <rcc rId="15695" sId="3">
    <nc r="R42" t="inlineStr">
      <is>
        <t>Т-н 552</t>
      </is>
    </nc>
  </rcc>
  <rcc rId="15696" sId="3" numFmtId="19">
    <nc r="S42">
      <v>42361</v>
    </nc>
  </rcc>
  <rcc rId="15697" sId="3">
    <nc r="F42" t="inlineStr">
      <is>
        <t>Исполнен 31.12.2015</t>
      </is>
    </nc>
  </rcc>
  <rcc rId="15698" sId="3" numFmtId="19">
    <nc r="D42">
      <v>42369</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99" sId="3" numFmtId="4">
    <nc r="J32">
      <v>770084.57</v>
    </nc>
  </rcc>
  <rcc rId="15700" sId="3" numFmtId="19">
    <nc r="K32">
      <v>42369</v>
    </nc>
  </rcc>
  <rcc rId="15701" sId="3">
    <nc r="P32">
      <v>93772</v>
    </nc>
  </rcc>
  <rcc rId="15702" sId="3" numFmtId="19">
    <nc r="Q32">
      <v>42369</v>
    </nc>
  </rcc>
  <rcc rId="15703" sId="3">
    <nc r="R32" t="inlineStr">
      <is>
        <t>Т-н 144</t>
      </is>
    </nc>
  </rcc>
  <rcc rId="15704" sId="3" numFmtId="19">
    <nc r="S32">
      <v>42356</v>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05" sId="3" numFmtId="4">
    <nc r="J40">
      <v>85000</v>
    </nc>
  </rcc>
  <rcc rId="15706" sId="3" numFmtId="19">
    <nc r="K40">
      <v>42369</v>
    </nc>
  </rcc>
  <rcc rId="15707" sId="3">
    <nc r="P40">
      <v>93771</v>
    </nc>
  </rcc>
  <rcc rId="15708" sId="3" numFmtId="19">
    <nc r="Q40">
      <v>42369</v>
    </nc>
  </rcc>
  <rcc rId="15709" sId="3">
    <nc r="R40" t="inlineStr">
      <is>
        <t>Т-н 46</t>
      </is>
    </nc>
  </rcc>
  <rcc rId="15710" sId="3" numFmtId="19">
    <nc r="S40">
      <v>42364</v>
    </nc>
  </rcc>
  <rcc rId="15711" sId="3">
    <nc r="F40" t="inlineStr">
      <is>
        <t>Исполнен 31.12.2015</t>
      </is>
    </nc>
  </rcc>
  <rcc rId="15712" sId="3" numFmtId="19">
    <nc r="D40">
      <v>42369</v>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5713" sheetId="5" name="[Контроль договоров.xlsx]Лист1" sheetPosition="4"/>
  <rcc rId="15714" sId="5">
    <nc r="A2">
      <v>27386.67</v>
    </nc>
  </rcc>
  <rrc rId="15715" sId="5" eol="1" ref="A3:XFD3" action="insertRow"/>
  <rrc rId="15716" sId="5" eol="1" ref="A4:XFD4" action="insertRow"/>
  <rrc rId="15717" sId="5" eol="1" ref="A5:XFD5" action="insertRow"/>
  <rrc rId="15718" sId="5" eol="1" ref="A6:XFD6" action="insertRow"/>
  <rrc rId="15719" sId="5" eol="1" ref="A7:XFD7" action="insertRow"/>
  <rrc rId="15720" sId="5" eol="1" ref="A8:XFD8" action="insertRow"/>
  <rrc rId="15721" sId="5" eol="1" ref="A9:XFD9" action="insertRow"/>
  <rrc rId="15722" sId="5" eol="1" ref="A10:XFD10" action="insertRow"/>
  <rcc rId="15723" sId="5">
    <nc r="B10" t="inlineStr">
      <is>
        <t>декабрь</t>
      </is>
    </nc>
  </rcc>
  <rcc rId="15724" sId="5">
    <nc r="A3">
      <v>19563.38</v>
    </nc>
  </rcc>
  <rcc rId="15725" sId="5">
    <nc r="A4">
      <v>22449.25</v>
    </nc>
  </rcc>
  <rcc rId="15726" sId="5">
    <nc r="A5">
      <v>31948.54</v>
    </nc>
  </rcc>
  <rcc rId="15727" sId="5">
    <nc r="A6">
      <v>22277.55</v>
    </nc>
  </rcc>
  <rcc rId="15728" sId="5">
    <nc r="A7">
      <v>20696.36</v>
    </nc>
  </rcc>
  <rcc rId="15729" sId="5">
    <nc r="A8">
      <v>23882.66</v>
    </nc>
  </rcc>
  <rcc rId="15730" sId="5">
    <nc r="B2" t="inlineStr">
      <is>
        <t>май</t>
      </is>
    </nc>
  </rcc>
  <rcc rId="15731" sId="5">
    <nc r="B3" t="inlineStr">
      <is>
        <t>июнь</t>
      </is>
    </nc>
  </rcc>
  <rcc rId="15732" sId="5">
    <nc r="B4" t="inlineStr">
      <is>
        <t>июль</t>
      </is>
    </nc>
  </rcc>
  <rcc rId="15733" sId="5">
    <nc r="B5" t="inlineStr">
      <is>
        <t>август</t>
      </is>
    </nc>
  </rcc>
  <rcc rId="15734" sId="5">
    <nc r="B6" t="inlineStr">
      <is>
        <t>сентябрь</t>
      </is>
    </nc>
  </rcc>
  <rcc rId="15735" sId="5">
    <nc r="B7" t="inlineStr">
      <is>
        <t>октябрь</t>
      </is>
    </nc>
  </rcc>
  <rcc rId="15736" sId="5">
    <nc r="B8" t="inlineStr">
      <is>
        <t>ноябрь</t>
      </is>
    </nc>
  </rcc>
  <rcc rId="15737" sId="5">
    <nc r="B9" t="inlineStr">
      <is>
        <t>декабрь</t>
      </is>
    </nc>
  </rcc>
  <rcc rId="15738" sId="5">
    <nc r="A9">
      <v>24637.26</v>
    </nc>
  </rcc>
  <rcc rId="15739" sId="5">
    <nc r="A10">
      <v>26700</v>
    </nc>
  </rcc>
  <rfmt sheetId="5" sqref="A10">
    <dxf>
      <numFmt numFmtId="165" formatCode="0.0"/>
    </dxf>
  </rfmt>
  <rfmt sheetId="5" sqref="A10">
    <dxf>
      <numFmt numFmtId="2" formatCode="0.00"/>
    </dxf>
  </rfmt>
  <rrc rId="15740" sId="5" eol="1" ref="A11:XFD11" action="insertRow"/>
  <rcc rId="15741" sId="5">
    <nc r="A11">
      <v>219541.67</v>
    </nc>
  </rcc>
  <rcc rId="15742" sId="5">
    <nc r="A13" t="inlineStr">
      <is>
        <t>2315010 Е</t>
      </is>
    </nc>
  </rcc>
  <rcc rId="15743" sId="5">
    <nc r="D2">
      <v>27200</v>
    </nc>
  </rcc>
  <rcc rId="15744" sId="5">
    <nc r="E2" t="inlineStr">
      <is>
        <t>сентябрь</t>
      </is>
    </nc>
  </rcc>
  <rcc rId="15745" sId="5">
    <nc r="D3">
      <v>34000</v>
    </nc>
  </rcc>
  <rcc rId="15746" sId="5">
    <nc r="E3" t="inlineStr">
      <is>
        <t>октябрь</t>
      </is>
    </nc>
  </rcc>
  <rcc rId="15747" sId="5">
    <nc r="D4">
      <v>27200</v>
    </nc>
  </rcc>
  <rcc rId="15748" sId="5">
    <nc r="E4" t="inlineStr">
      <is>
        <t>ноябрь</t>
      </is>
    </nc>
  </rcc>
  <rcc rId="15749" sId="5">
    <nc r="D5">
      <v>10880</v>
    </nc>
  </rcc>
  <rcc rId="15750" sId="5">
    <nc r="E5" t="inlineStr">
      <is>
        <t>ноябрь</t>
      </is>
    </nc>
  </rcc>
  <rcc rId="15751" sId="5">
    <nc r="D6">
      <v>27600</v>
    </nc>
  </rcc>
  <rcc rId="15752" sId="5">
    <nc r="E6" t="inlineStr">
      <is>
        <t>ноябрь</t>
      </is>
    </nc>
  </rcc>
  <rcc rId="15753" sId="5">
    <nc r="D7">
      <v>11010</v>
    </nc>
  </rcc>
  <rcc rId="15754" sId="5">
    <nc r="E7" t="inlineStr">
      <is>
        <t>декабрь</t>
      </is>
    </nc>
  </rcc>
  <rcc rId="15755" sId="5">
    <nc r="D13" t="inlineStr">
      <is>
        <t>2315012 ЭА</t>
      </is>
    </nc>
  </rcc>
  <rcc rId="15756" sId="5">
    <nc r="D8">
      <v>137890</v>
    </nc>
  </rcc>
  <rfmt sheetId="5" sqref="D8">
    <dxf>
      <numFmt numFmtId="35" formatCode="_-* #,##0.00_р_._-;\-* #,##0.00_р_._-;_-* &quot;-&quot;??_р_._-;_-@_-"/>
    </dxf>
  </rfmt>
  <rfmt sheetId="5" sqref="D8">
    <dxf>
      <numFmt numFmtId="166" formatCode="_-* #,##0.000_р_._-;\-* #,##0.000_р_._-;_-* &quot;-&quot;??_р_._-;_-@_-"/>
    </dxf>
  </rfmt>
  <rfmt sheetId="5" sqref="D8">
    <dxf>
      <alignment horizontal="right" readingOrder="0"/>
    </dxf>
  </rfmt>
  <rfmt sheetId="5" sqref="D8">
    <dxf>
      <alignment horizontal="general" readingOrder="0"/>
    </dxf>
  </rfmt>
  <rfmt sheetId="5" sqref="D8">
    <dxf>
      <alignment horizontal="right" readingOrder="0"/>
    </dxf>
  </rfmt>
  <rfmt sheetId="5" sqref="D8">
    <dxf>
      <alignment horizontal="general" readingOrder="0"/>
    </dxf>
  </rfmt>
  <rcv guid="{8049C881-6B3E-4A95-B7B3-820565C4CD65}" action="delete"/>
  <rdn rId="0" localSheetId="3" customView="1" name="Z_8049C881_6B3E_4A95_B7B3_820565C4CD65_.wvu.FilterData" hidden="1" oldHidden="1">
    <formula>'2015 год'!$A$3:$S$154</formula>
    <oldFormula>'2015 год'!$A$3:$S$151</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92" sId="4">
    <nc r="B12" t="inlineStr">
      <is>
        <t>008/2016</t>
      </is>
    </nc>
  </rcc>
  <rcc rId="15993" sId="4" numFmtId="19">
    <nc r="A12">
      <v>42401</v>
    </nc>
  </rcc>
  <rcc rId="15994" sId="4" numFmtId="19">
    <nc r="C12">
      <v>42419</v>
    </nc>
  </rcc>
  <rcc rId="15995" sId="4">
    <nc r="G12" t="inlineStr">
      <is>
        <t>Оказание образовательных услуг по повышению квалификации</t>
      </is>
    </nc>
  </rcc>
  <rcc rId="15996" sId="4" numFmtId="4">
    <nc r="H12">
      <v>37840</v>
    </nc>
  </rcc>
  <rcc rId="15997" sId="4">
    <nc r="I12" t="inlineStr">
      <is>
        <t>Федеральное государственное бюджетное образовательное учреждение высшего образования "Хабаровский государственный университет экономики и права"</t>
      </is>
    </nc>
  </rcc>
  <rcv guid="{8049C881-6B3E-4A95-B7B3-820565C4CD65}" action="delete"/>
  <rdn rId="0" localSheetId="3" customView="1" name="Z_8049C881_6B3E_4A95_B7B3_820565C4CD65_.wvu.FilterData" hidden="1" oldHidden="1">
    <formula>'2015 год'!$A$3:$S$154</formula>
    <oldFormula>'2015 год'!$A$3:$S$154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D8">
    <dxf>
      <numFmt numFmtId="167" formatCode="_-* #,##0.0000_р_._-;\-* #,##0.0000_р_._-;_-* &quot;-&quot;??_р_._-;_-@_-"/>
    </dxf>
  </rfmt>
  <rfmt sheetId="5" sqref="D8">
    <dxf>
      <numFmt numFmtId="166" formatCode="_-* #,##0.000_р_._-;\-* #,##0.000_р_._-;_-* &quot;-&quot;??_р_._-;_-@_-"/>
    </dxf>
  </rfmt>
  <rfmt sheetId="5" sqref="D8">
    <dxf>
      <numFmt numFmtId="35" formatCode="_-* #,##0.00_р_._-;\-* #,##0.00_р_._-;_-* &quot;-&quot;??_р_._-;_-@_-"/>
    </dxf>
  </rfmt>
  <rfmt sheetId="5" sqref="D8">
    <dxf>
      <alignment horizontal="right" readingOrder="0"/>
    </dxf>
  </rfmt>
  <rcv guid="{8049C881-6B3E-4A95-B7B3-820565C4CD65}" action="delete"/>
  <rdn rId="0" localSheetId="3" customView="1" name="Z_8049C881_6B3E_4A95_B7B3_820565C4CD65_.wvu.FilterData" hidden="1" oldHidden="1">
    <formula>'2015 год'!$A$3:$S$154</formula>
    <oldFormula>'2015 год'!$A$3:$S$154</oldFormula>
  </rdn>
  <rdn rId="0" localSheetId="2" customView="1" name="Z_8049C881_6B3E_4A95_B7B3_820565C4CD65_.wvu.FilterData" hidden="1" oldHidden="1">
    <formula>'2014 год'!$A$3:$S$183</formula>
    <oldFormula>'2014 год'!$A$3:$S$183</oldFormula>
  </rdn>
  <rdn rId="0" localSheetId="1" customView="1" name="Z_8049C881_6B3E_4A95_B7B3_820565C4CD65_.wvu.FilterData" hidden="1" oldHidden="1">
    <formula>'2013 год'!$A$4:$S$389</formula>
    <oldFormula>'2013 год'!$A$4:$S$389</oldFormula>
  </rdn>
  <rcv guid="{8049C881-6B3E-4A95-B7B3-820565C4CD65}"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63" sId="5">
    <oc r="D7">
      <v>11010</v>
    </oc>
    <nc r="D7">
      <v>11040</v>
    </nc>
  </rcc>
  <rcc rId="15764" sId="5" numFmtId="34">
    <oc r="D8">
      <v>137890</v>
    </oc>
    <nc r="D8">
      <v>137920</v>
    </nc>
  </rcc>
  <rcc rId="15765" sId="5">
    <nc r="G13" t="inlineStr">
      <is>
        <t>2314050 К</t>
      </is>
    </nc>
  </rcc>
  <rcc rId="15766" sId="5">
    <nc r="H13" t="inlineStr">
      <is>
        <t>2314050 К</t>
      </is>
    </nc>
  </rcc>
  <rrc rId="15767" sId="5" ref="A2:XFD7" action="insertRow"/>
  <rcc rId="15768" sId="5">
    <nc r="I2" t="inlineStr">
      <is>
        <t>февраль</t>
      </is>
    </nc>
  </rcc>
  <rcc rId="15769" sId="5">
    <nc r="I3" t="inlineStr">
      <is>
        <t>март</t>
      </is>
    </nc>
  </rcc>
  <rcc rId="15770" sId="5">
    <nc r="I4" t="inlineStr">
      <is>
        <t>апрель</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25" sId="3" numFmtId="4">
    <nc r="J49">
      <v>40490.71</v>
    </nc>
  </rcc>
  <rcc rId="16126" sId="3" numFmtId="19">
    <nc r="K49">
      <v>42410</v>
    </nc>
  </rcc>
  <rcc rId="16127" sId="3">
    <nc r="P49">
      <v>377724</v>
    </nc>
  </rcc>
  <rcc rId="16128" sId="3" numFmtId="19">
    <nc r="Q49">
      <v>42410</v>
    </nc>
  </rcc>
  <rcc rId="16129" sId="3">
    <nc r="R49" t="inlineStr">
      <is>
        <t>Акт 3/1/1/020261</t>
      </is>
    </nc>
  </rcc>
  <rcc rId="16130" sId="3" numFmtId="19">
    <nc r="S49">
      <v>42400</v>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31" sId="4" numFmtId="4">
    <nc r="J14">
      <v>5600</v>
    </nc>
  </rcc>
  <rcc rId="16132" sId="4" numFmtId="19">
    <nc r="K14">
      <v>42410</v>
    </nc>
  </rcc>
  <rcc rId="16133" sId="4">
    <nc r="P14">
      <v>377718</v>
    </nc>
  </rcc>
  <rcc rId="16134" sId="4" numFmtId="19">
    <nc r="Q14">
      <v>42410</v>
    </nc>
  </rcc>
  <rcc rId="16135" sId="4">
    <nc r="R14" t="inlineStr">
      <is>
        <t xml:space="preserve">Акт 302 </t>
      </is>
    </nc>
  </rcc>
  <rcc rId="16136" sId="4" numFmtId="19">
    <nc r="S14">
      <v>42404</v>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37" sId="4" numFmtId="4">
    <nc r="J12">
      <v>45475</v>
    </nc>
  </rcc>
  <rcc rId="16138" sId="4" numFmtId="19">
    <nc r="K12">
      <v>42410</v>
    </nc>
  </rcc>
  <rcc rId="16139" sId="4">
    <nc r="F12" t="inlineStr">
      <is>
        <t>Исполнен 10.02.2016</t>
      </is>
    </nc>
  </rcc>
  <rcc rId="16140" sId="4" odxf="1" dxf="1" numFmtId="19">
    <nc r="D12">
      <v>42410</v>
    </nc>
    <odxf>
      <numFmt numFmtId="0" formatCode="General"/>
    </odxf>
    <ndxf>
      <numFmt numFmtId="19" formatCode="dd/mm/yyyy"/>
    </ndxf>
  </rcc>
  <rcc rId="16141" sId="4">
    <nc r="P12">
      <v>376796</v>
    </nc>
  </rcc>
  <rcc rId="16142" sId="4" numFmtId="19">
    <nc r="Q12">
      <v>42410</v>
    </nc>
  </rcc>
  <rcc rId="16143" sId="4">
    <nc r="R12" t="inlineStr">
      <is>
        <t xml:space="preserve">Т-н 6 </t>
      </is>
    </nc>
  </rcc>
  <rcc rId="16144" sId="4" numFmtId="19">
    <nc r="S12">
      <v>42394</v>
    </nc>
  </rcc>
  <rcc rId="16145" sId="3">
    <oc r="J39">
      <f>8492.01+13591.11</f>
    </oc>
    <nc r="J39">
      <f>8492.01+13591.11+8520.92</f>
    </nc>
  </rcc>
  <rcc rId="16146" sId="3" numFmtId="19">
    <oc r="K39">
      <v>42366</v>
    </oc>
    <nc r="K39">
      <v>42409</v>
    </nc>
  </rcc>
  <rcc rId="16147" sId="3">
    <oc r="L39" t="inlineStr">
      <is>
        <t>10146    309557</t>
      </is>
    </oc>
    <nc r="L39" t="inlineStr">
      <is>
        <t>10146    309557   366147</t>
      </is>
    </nc>
  </rcc>
  <rcc rId="16148" sId="3">
    <oc r="M39" t="inlineStr">
      <is>
        <t>28.12.2015  03.02.2015</t>
      </is>
    </oc>
    <nc r="M39" t="inlineStr">
      <is>
        <t>28.12.2015  03.02.2015  09.02.2016</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49" sId="3" numFmtId="4">
    <nc r="J142">
      <v>9000</v>
    </nc>
  </rcc>
  <rcc rId="16150" sId="3" numFmtId="19">
    <nc r="K142">
      <v>42409</v>
    </nc>
  </rcc>
  <rcc rId="16151" sId="3">
    <nc r="P142">
      <v>361199</v>
    </nc>
  </rcc>
  <rcc rId="16152" sId="3" numFmtId="19">
    <nc r="Q142">
      <v>42409</v>
    </nc>
  </rcc>
  <rcc rId="16153" sId="3">
    <nc r="R142" t="inlineStr">
      <is>
        <t>Акт 2</t>
      </is>
    </nc>
  </rcc>
  <rcc rId="16154" sId="3" numFmtId="19">
    <nc r="S142">
      <v>42400</v>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155" sId="4" ref="A15:XFD15" action="insertRow"/>
  <rcc rId="16156" sId="4">
    <nc r="B15" t="inlineStr">
      <is>
        <t>007/2016</t>
      </is>
    </nc>
  </rcc>
  <rcc rId="16157" sId="4" numFmtId="19">
    <nc r="A15">
      <v>42401</v>
    </nc>
  </rcc>
  <rcc rId="16158" sId="4" numFmtId="19">
    <nc r="C15">
      <v>42460</v>
    </nc>
  </rcc>
  <rcc rId="16159" sId="4">
    <nc r="G15" t="inlineStr">
      <is>
        <t>Поставка печатных изданий</t>
      </is>
    </nc>
  </rcc>
  <rcc rId="16160" sId="4" numFmtId="4">
    <nc r="H15">
      <v>5100.97</v>
    </nc>
  </rcc>
  <rcc rId="16161" sId="4">
    <nc r="I15" t="inlineStr">
      <is>
        <t>КГБУ "Госэкспертиза Хабаровского края"</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62" sId="4">
    <nc r="B18" t="inlineStr">
      <is>
        <t>011/2016</t>
      </is>
    </nc>
  </rcc>
  <rcc rId="16163" sId="4" numFmtId="19">
    <nc r="A18">
      <v>42415</v>
    </nc>
  </rcc>
  <rcc rId="16164" sId="4" numFmtId="19">
    <nc r="C18">
      <v>42458</v>
    </nc>
  </rcc>
  <rcc rId="16165" sId="4">
    <nc r="G18" t="inlineStr">
      <is>
        <t>Поставка экземпляра прлграммного продукта новой версии</t>
      </is>
    </nc>
  </rcc>
  <rcc rId="16166" sId="4" numFmtId="4">
    <nc r="H18">
      <v>10350</v>
    </nc>
  </rcc>
  <rcc rId="16167" sId="4">
    <nc r="I18" t="inlineStr">
      <is>
        <t>ООО "Программные продукты "Парус"</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21" sId="3">
    <oc r="J95">
      <f>13157+13157+13157+13157+13157</f>
    </oc>
    <nc r="J95">
      <f>13157+13157+13157+13157+13157+13157</f>
    </nc>
  </rcc>
  <rcc rId="15422" sId="3" numFmtId="19">
    <oc r="K95">
      <v>42347</v>
    </oc>
    <nc r="K95">
      <v>42367</v>
    </nc>
  </rcc>
  <rcc rId="15423" sId="3">
    <oc r="P95" t="inlineStr">
      <is>
        <t>349159             642084     21238 349695 628942</t>
      </is>
    </oc>
    <nc r="P95" t="inlineStr">
      <is>
        <t>349159             642084     21238 349695 628942    46349</t>
      </is>
    </nc>
  </rcc>
  <rcc rId="15424" sId="3">
    <oc r="Q95" t="inlineStr">
      <is>
        <t>11.08.2015                11.09.2015  12.10.2015 13.11.2015  09.12.2015</t>
      </is>
    </oc>
    <nc r="Q95" t="inlineStr">
      <is>
        <t>11.08.2015                11.09.2015  12.10.2015 13.11.2015  09.12.2015 29.12.2015</t>
      </is>
    </nc>
  </rcc>
  <rcc rId="15425" sId="3">
    <oc r="R95" t="inlineStr">
      <is>
        <t>Акт У22693-15                   Акт У26305-15 Акт У29897-15 Акт У33541-15  Акт У37248-45</t>
      </is>
    </oc>
    <nc r="R95" t="inlineStr">
      <is>
        <t>Акт У22693-15                   Акт У26305-15 Акт У29897-15 Акт У33541-15  Акт У37248-45 Акт У39983-15</t>
      </is>
    </nc>
  </rcc>
  <rcc rId="15426" sId="3">
    <oc r="S95" t="inlineStr">
      <is>
        <t>31.07.2015            31.08.2015  30.09.2015 31.10.2015 30.11.2015</t>
      </is>
    </oc>
    <nc r="S95" t="inlineStr">
      <is>
        <t>31.07.2015            31.08.2015  30.09.2015 31.10.2015 30.11.2015  24.12.2015</t>
      </is>
    </nc>
  </rcc>
  <rcc rId="15427" sId="3">
    <nc r="F95" t="inlineStr">
      <is>
        <t>Исполнен 29.12.2015</t>
      </is>
    </nc>
  </rcc>
  <rcc rId="15428" sId="3" odxf="1" dxf="1" numFmtId="19">
    <nc r="D95">
      <v>42367</v>
    </nc>
    <odxf>
      <numFmt numFmtId="0" formatCode="General"/>
    </odxf>
    <ndxf>
      <numFmt numFmtId="19" formatCode="dd/mm/yyyy"/>
    </ndxf>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29" sId="3">
    <oc r="J24">
      <f>73961.17+22277.55+20696.36+27386.67+23882.66+24637.26</f>
    </oc>
    <nc r="J24">
      <f>73961.17+22277.55+20696.36+27386.67+23882.66+24637.26+26700</f>
    </nc>
  </rcc>
  <rcc rId="15430" sId="3" numFmtId="19">
    <oc r="K24">
      <v>42347</v>
    </oc>
    <nc r="K24">
      <v>42367</v>
    </nc>
  </rcc>
  <rcc rId="15431" sId="3">
    <oc r="P24" t="inlineStr">
      <is>
        <t>605947               10488         349160            642118   21234  476042 349700 628940</t>
      </is>
    </oc>
    <nc r="P24" t="inlineStr">
      <is>
        <t>605947               10488         349160            642118   21234  476042 349700 628940   46342</t>
      </is>
    </nc>
  </rcc>
  <rcc rId="15432" sId="3">
    <oc r="Q24" t="inlineStr">
      <is>
        <t>05.06.2015            06.07.2015         11.08.2015              11.09.2015  12.10.2015  25.05.2015 13.11.2015 09.12.2015</t>
      </is>
    </oc>
    <nc r="Q24" t="inlineStr">
      <is>
        <t>05.06.2015            06.07.2015         11.08.2015              11.09.2015  12.10.2015  25.05.2015 13.11.2015 09.12.2015  29.12.2015</t>
      </is>
    </nc>
  </rcc>
  <rcc rId="15433" sId="3">
    <oc r="R24" t="inlineStr">
      <is>
        <t>Акт У16556-15             Акт  У20092-15          Акт У23696-15            Акт У27296-15  Акт У30880-15 Акт У13060-15 Акт У34503-15 Аки У38179-15</t>
      </is>
    </oc>
    <nc r="R24" t="inlineStr">
      <is>
        <t>Акт У16556-15             Акт  У20092-15          Акт У23696-15            Акт У27296-15  Акт У30880-15 Акт У13060-15 Акт У34503-15 Аки У38179-15  Акт У39984-15</t>
      </is>
    </nc>
  </rcc>
  <rcc rId="15434" sId="3">
    <oc r="S24" t="inlineStr">
      <is>
        <t>31.05.2015           30.06.2015              31.07.2015             31.08.2015  30.09.2015 30.04.2015 31.10.2015 30.11.2015</t>
      </is>
    </oc>
    <nc r="S24" t="inlineStr">
      <is>
        <t>31.05.2015           30.06.2015              31.07.2015             31.08.2015  30.09.2015 30.04.2015 31.10.2015 30.11.2015 24.12.2015</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01" sId="4">
    <nc r="B13" t="inlineStr">
      <is>
        <t>009/2016</t>
      </is>
    </nc>
  </rcc>
  <rcc rId="16002" sId="4" numFmtId="19">
    <nc r="A13">
      <v>42401</v>
    </nc>
  </rcc>
  <rcc rId="16003" sId="4" numFmtId="19">
    <nc r="C13">
      <v>42447</v>
    </nc>
  </rcc>
  <rcc rId="16004" sId="4">
    <nc r="G13" t="inlineStr">
      <is>
        <t>Оказание образовательных услуг по дополнительной профессиональной переподготовке</t>
      </is>
    </nc>
  </rcc>
  <rcc rId="16005" sId="4" numFmtId="4">
    <nc r="H13">
      <v>75900</v>
    </nc>
  </rcc>
  <rcc rId="16006" sId="4">
    <nc r="I13" t="inlineStr">
      <is>
        <t>Федеральное государственное бюджетное образовательное учреждение высшего образования "Хабаровский государственный университет экономики и права"</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G75">
    <dxf>
      <alignment wrapText="1" readingOrder="0"/>
    </dxf>
  </rfmt>
  <rcc rId="15435" sId="3">
    <oc r="J75">
      <f>1015.53+466.99+337.57+704.65+271.12</f>
    </oc>
    <nc r="J75">
      <f>1015.53+466.99+337.57+704.65+271.12+400</f>
    </nc>
  </rcc>
  <rcc rId="15436" sId="3" numFmtId="19">
    <oc r="K75">
      <v>42340</v>
    </oc>
    <nc r="K75">
      <v>42367</v>
    </nc>
  </rcc>
  <rcc rId="15437" sId="3">
    <oc r="P75" t="inlineStr">
      <is>
        <t>605946               10487                     348938              642083    21241   349701 628949</t>
      </is>
    </oc>
    <nc r="P75" t="inlineStr">
      <is>
        <t>605946               10487                     348938              642083    21241   349701 628949 46351</t>
      </is>
    </nc>
  </rcc>
  <rcc rId="15438" sId="3">
    <oc r="Q75" t="inlineStr">
      <is>
        <t>05.06.2015             06.07.2015              11.08.2015               11.09.2015   12.10.2015 13.11.2015  02.12.2015</t>
      </is>
    </oc>
    <nc r="Q75" t="inlineStr">
      <is>
        <t>05.06.2015             06.07.2015              11.08.2015               11.09.2015   12.10.2015 13.11.2015  02.12.2015  29.12.2015</t>
      </is>
    </nc>
  </rcc>
  <rcc rId="15439" sId="3">
    <oc r="R75" t="inlineStr">
      <is>
        <t>Акт МТТ-00766-15                                  Акт МТТ-00950-15                                        Акт МТТ-01139-15                                Акт МТТ-01326-15                     Акт МТТ-01513-15                      Акт МТТ-01710-15                     Акт МТТ-01899-15</t>
      </is>
    </oc>
    <nc r="R75" t="inlineStr">
      <is>
        <t>Акт МТТ-00766-15                                  Акт МТТ-00950-15                                        Акт МТТ-01139-15                                Акт МТТ-01326-15                     Акт МТТ-01513-15                      Акт МТТ-01710-15                     Акт МТТ-01899-15                     Акт МТТ-02059-15</t>
      </is>
    </nc>
  </rcc>
  <rcc rId="15440" sId="3">
    <oc r="S75" t="inlineStr">
      <is>
        <r>
          <t xml:space="preserve">31.05.2015             30.06.2015                31.07.2015                  31.08.2015   </t>
        </r>
        <r>
          <rPr>
            <sz val="8"/>
            <color rgb="FFFF0000"/>
            <rFont val="Times New Roman"/>
            <family val="1"/>
            <charset val="204"/>
          </rPr>
          <t>30.09.2015  31.10.2015 30.11.2015</t>
        </r>
      </is>
    </oc>
    <nc r="S75" t="inlineStr">
      <is>
        <r>
          <t xml:space="preserve">31.05.2015             30.06.2015                31.07.2015                  31.08.2015   </t>
        </r>
        <r>
          <rPr>
            <sz val="8"/>
            <color rgb="FFFF0000"/>
            <rFont val="Times New Roman"/>
            <family val="1"/>
            <charset val="204"/>
          </rPr>
          <t>30.09.2015  31.10.2015 30.11.2015 24.12.2015</t>
        </r>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41" sId="3">
    <oc r="J11">
      <f>273232.33+35679.16+35679.16+35679.16+35679.16</f>
    </oc>
    <nc r="J11">
      <f>273232.33+35679.16+35679.16+35679.16+35679.16+35679.16</f>
    </nc>
  </rcc>
  <rcc rId="15442" sId="3" numFmtId="19">
    <oc r="K11">
      <v>42345</v>
    </oc>
    <nc r="K11">
      <v>42367</v>
    </nc>
  </rcc>
  <rcc rId="15443" sId="3">
    <oc r="P11" t="inlineStr">
      <is>
        <t>316181                586774               3620               324055            594896              873743            295911              653104       21242    267072       600166</t>
      </is>
    </oc>
    <nc r="P11" t="inlineStr">
      <is>
        <t>316181                586774               3620               324055            594896              873743            295911              653104       21242    267072       600166   46346</t>
      </is>
    </nc>
  </rcc>
  <rcc rId="15444" sId="3">
    <oc r="Q11" t="inlineStr">
      <is>
        <t>05.02.2015               05.03.2015                06.04.2015             08.05.2015            04.06.2015               02.07.2015          05.08.2015                  14.09.2015    12.10.2015   05.11.2015  07.12.2015</t>
      </is>
    </oc>
    <nc r="Q11" t="inlineStr">
      <is>
        <t>05.02.2015               05.03.2015                06.04.2015             08.05.2015            04.06.2015               02.07.2015          05.08.2015                  14.09.2015    12.10.2015   05.11.2015  07.12.2015  29.12.2015</t>
      </is>
    </nc>
  </rcc>
  <rcc rId="15445" sId="3">
    <oc r="R11" t="inlineStr">
      <is>
        <t>Акт 1275              Акт 2416             Акт 3507            Акт 4599             Акт 5659              Акт 6694             Акт 7718              Акт 8737          Акт 9709          Акт 10707         Акт 11675</t>
      </is>
    </oc>
    <nc r="R11" t="inlineStr">
      <is>
        <t>Акт 1275              Акт 2416             Акт 3507            Акт 4599             Акт 5659              Акт 6694             Акт 7718              Акт 8737          Акт 9709          Акт 10707         Акт 11675        Акт 12658</t>
      </is>
    </nc>
  </rcc>
  <rcc rId="15446" sId="3">
    <oc r="S11" t="inlineStr">
      <is>
        <t>31.01.2015            28.02.2015                31.03.2015             30.04.2015           29.05.2015            30.06.2015           31.07.2015                  31.08.2015     30.09.2015 31.10.2015   30.11.2015</t>
      </is>
    </oc>
    <nc r="S11" t="inlineStr">
      <is>
        <t>31.01.2015            28.02.2015                31.03.2015             30.04.2015           29.05.2015            30.06.2015           31.07.2015                  31.08.2015     30.09.2015 31.10.2015   30.11.2015  31.12.2015</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47" sId="3" numFmtId="4">
    <nc r="J138">
      <v>30000</v>
    </nc>
  </rcc>
  <rcc rId="15448" sId="3" numFmtId="19">
    <nc r="K138">
      <v>42367</v>
    </nc>
  </rcc>
  <rcc rId="15449" sId="3">
    <nc r="P138">
      <v>46344</v>
    </nc>
  </rcc>
  <rcc rId="15450" sId="3" numFmtId="19">
    <nc r="Q138">
      <v>42367</v>
    </nc>
  </rcc>
  <rcc rId="15451" sId="3">
    <nc r="R138" t="inlineStr">
      <is>
        <t>Акт АТ124</t>
      </is>
    </nc>
  </rcc>
  <rcc rId="15452" sId="3" numFmtId="19">
    <nc r="S138">
      <v>42355</v>
    </nc>
  </rcc>
  <rcc rId="15453" sId="3">
    <nc r="F138" t="inlineStr">
      <is>
        <t>Исполнен     29.12.2015</t>
      </is>
    </nc>
  </rcc>
  <rcc rId="15454" sId="3" numFmtId="19">
    <nc r="D138">
      <v>42367</v>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55" sId="3">
    <oc r="J4">
      <f>142659+15851+15851</f>
    </oc>
    <nc r="J4">
      <f>142659+15851+15851+15851</f>
    </nc>
  </rcc>
  <rcc rId="15456" sId="3" numFmtId="19">
    <oc r="K4">
      <v>42345</v>
    </oc>
    <nc r="K4">
      <v>42366</v>
    </nc>
  </rcc>
  <rcc rId="15457" sId="3">
    <oc r="P4" t="inlineStr">
      <is>
        <t>385763             586775             3621               303703            594898               873747              334089             631177     21245  379747   600173</t>
      </is>
    </oc>
    <nc r="P4" t="inlineStr">
      <is>
        <t>385763             586775             3621               303703            594898               873747              334089             631177     21245  379747   600173  10147</t>
      </is>
    </nc>
  </rcc>
  <rcc rId="15458" sId="3">
    <oc r="Q4" t="inlineStr">
      <is>
        <t>12.02.2015                  05.03.2015                 06.04.2015                 07.05.2015             04.06.2015             02.07.2015                   10.08.2015                 10.09.2015    12.10.2015  17.11.2015 07.12.2015</t>
      </is>
    </oc>
    <nc r="Q4" t="inlineStr">
      <is>
        <t>12.02.2015                  05.03.2015                 06.04.2015                 07.05.2015             04.06.2015             02.07.2015                   10.08.2015                 10.09.2015    12.10.2015  17.11.2015 07.12.2015   28.12.2015</t>
      </is>
    </nc>
  </rcc>
  <rcc rId="15459" sId="3">
    <oc r="R4" t="inlineStr">
      <is>
        <t>Акт 15              Акт 32              Акт 66             Акт 85             Акт 99              Акт 110                 Акт 131               Акт 145              Акт 157            Акт 177               Акт 190</t>
      </is>
    </oc>
    <nc r="R4" t="inlineStr">
      <is>
        <t>Акт 15              Акт 32              Акт 66             Акт 85             Акт 99              Акт 110                 Акт 131               Акт 145              Акт 157            Акт 177               Акт 190             Акт 205</t>
      </is>
    </nc>
  </rcc>
  <rcc rId="15460" sId="3">
    <oc r="S4" t="inlineStr">
      <is>
        <t>30.01.2015               27.02.2015              31.03.2015              29.04.2015             29.05.2015             30.06.2015                    31.07.2015               31.08.2015    30.09.2015  30.10.2015  30.11.2015</t>
      </is>
    </oc>
    <nc r="S4" t="inlineStr">
      <is>
        <t>30.01.2015               27.02.2015              31.03.2015              29.04.2015             29.05.2015             30.06.2015                    31.07.2015               31.08.2015    30.09.2015  30.10.2015  30.11.2015   25.12.2015</t>
      </is>
    </nc>
  </rcc>
  <rcc rId="15461" sId="3">
    <nc r="F4" t="inlineStr">
      <is>
        <t>Исполнен 28.12.2015</t>
      </is>
    </nc>
  </rcc>
  <rcc rId="15462" sId="3" odxf="1" dxf="1" numFmtId="19">
    <nc r="D4">
      <v>42366</v>
    </nc>
    <odxf>
      <numFmt numFmtId="0" formatCode="General"/>
    </odxf>
    <ndxf>
      <numFmt numFmtId="19" formatCode="dd/mm/yyyy"/>
    </ndxf>
  </rcc>
  <rcv guid="{CC860A81-C9B4-4A07-AB20-B1AA2CC2D120}" action="delete"/>
  <rdn rId="0" localSheetId="3" customView="1" name="Z_CC860A81_C9B4_4A07_AB20_B1AA2CC2D120_.wvu.FilterData" hidden="1" oldHidden="1">
    <formula>'2015 год'!$A$3:$S$150</formula>
    <oldFormula>'2015 год'!$A$3:$S$150</oldFormula>
  </rdn>
  <rdn rId="0" localSheetId="2" customView="1" name="Z_CC860A81_C9B4_4A07_AB20_B1AA2CC2D120_.wvu.FilterData" hidden="1" oldHidden="1">
    <formula>'2014 год'!$A$3:$S$183</formula>
    <oldFormula>'2014 год'!$A$3:$S$183</oldFormula>
  </rdn>
  <rdn rId="0" localSheetId="1" customView="1" name="Z_CC860A81_C9B4_4A07_AB20_B1AA2CC2D120_.wvu.FilterData" hidden="1" oldHidden="1">
    <formula>'2013 год'!$A$4:$S$389</formula>
    <oldFormula>'2013 год'!$A$4:$S$389</oldFormula>
  </rdn>
  <rcv guid="{CC860A81-C9B4-4A07-AB20-B1AA2CC2D120}"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66" sId="3">
    <oc r="J7">
      <f>271217.61+8942.01+15722.35</f>
    </oc>
    <nc r="J7">
      <f>271217.61+8942.01+15722.35+8942.01</f>
    </nc>
  </rcc>
  <rcc rId="15467" sId="3" numFmtId="19">
    <oc r="K7">
      <v>42330</v>
    </oc>
    <nc r="K7">
      <v>42366</v>
    </nc>
  </rcc>
  <rcc rId="15468" sId="3">
    <oc r="L7" t="inlineStr">
      <is>
        <t>898161         333762                667807               43407             325352              663537               45019                    348944                   631175      897290    323634    600168</t>
      </is>
    </oc>
    <nc r="L7" t="inlineStr">
      <is>
        <t>898161         333762                667807               43407             325352              663537               45019                    348944                   631175      897290    323634    600168  10146</t>
      </is>
    </nc>
  </rcc>
  <rcc rId="15469" sId="3">
    <oc r="M7" t="inlineStr">
      <is>
        <t>25.12.2014       06.02.2015                    13.03.2015              09.04.2015              08.05.2015                  11.06.2015           09.07.2015                   11.08.2015                   10.09.2015       08.10.2015  11.11.2015   07.12.2015</t>
      </is>
    </oc>
    <nc r="M7" t="inlineStr">
      <is>
        <t>25.12.2014       06.02.2015                    13.03.2015              09.04.2015              08.05.2015                  11.06.2015           09.07.2015                   11.08.2015                   10.09.2015       08.10.2015  11.11.2015   07.12.2015   28.12.2015</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83" sId="3">
    <oc r="J75">
      <f>1015.53+466.99+337.57+704.65+271.12+400</f>
    </oc>
    <nc r="J75">
      <f>502.03+1015.53+466.99+337.57+704.65+271.12+400</f>
    </nc>
  </rcc>
  <rcc rId="15484" sId="3">
    <oc r="P75" t="inlineStr">
      <is>
        <t>605946               10487                     348938              642083    21241   349701 628949 46351</t>
      </is>
    </oc>
    <nc r="P75" t="inlineStr">
      <is>
        <t>476045  605946               10487                     348938              642083    21241   349701 628949 46351</t>
      </is>
    </nc>
  </rcc>
  <rcc rId="15485" sId="3">
    <oc r="Q75" t="inlineStr">
      <is>
        <t>05.06.2015             06.07.2015              11.08.2015               11.09.2015   12.10.2015 13.11.2015  02.12.2015  29.12.2015</t>
      </is>
    </oc>
    <nc r="Q75" t="inlineStr">
      <is>
        <t>25.05.2015 05.06.2015             06.07.2015              11.08.2015               11.09.2015   12.10.2015 13.11.2015  02.12.2015  29.12.2015</t>
      </is>
    </nc>
  </rcc>
  <rcc rId="15486" sId="3">
    <oc r="R75" t="inlineStr">
      <is>
        <t>Акт МТТ-00766-15                                  Акт МТТ-00950-15                                        Акт МТТ-01139-15                                Акт МТТ-01326-15                     Акт МТТ-01513-15                      Акт МТТ-01710-15                     Акт МТТ-01899-15                     Акт МТТ-02059-15</t>
      </is>
    </oc>
    <nc r="R75" t="inlineStr">
      <is>
        <t>Акт МТТ-00595-15                     Акт МТТ-00766-15                                  Акт МТТ-00950-15                                        Акт МТТ-01139-15                                Акт МТТ-01326-15                     Акт МТТ-01513-15                      Акт МТТ-01710-15                     Акт МТТ-01899-15                     Акт МТТ-02059-15</t>
      </is>
    </nc>
  </rcc>
  <rcc rId="15487" sId="3">
    <oc r="S75" t="inlineStr">
      <is>
        <r>
          <t xml:space="preserve">31.05.2015             30.06.2015                31.07.2015                  31.08.2015   </t>
        </r>
        <r>
          <rPr>
            <sz val="8"/>
            <color rgb="FFFF0000"/>
            <rFont val="Times New Roman"/>
            <family val="1"/>
            <charset val="204"/>
          </rPr>
          <t>30.09.2015  31.10.2015 30.11.2015 24.12.2015</t>
        </r>
      </is>
    </oc>
    <nc r="S75" t="inlineStr">
      <is>
        <r>
          <t xml:space="preserve">30.04.2015 31.05.2015             30.06.2015                31.07.2015                  31.08.2015   </t>
        </r>
        <r>
          <rPr>
            <sz val="8"/>
            <color rgb="FFFF0000"/>
            <rFont val="Times New Roman"/>
            <family val="1"/>
            <charset val="204"/>
          </rPr>
          <t>30.09.2015  31.10.2015 30.11.2015 24.12.2015</t>
        </r>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88" sId="3" numFmtId="4">
    <nc r="J94">
      <v>4570</v>
    </nc>
  </rcc>
  <rcc rId="15489" sId="3" numFmtId="19">
    <nc r="K94">
      <v>42361</v>
    </nc>
  </rcc>
  <rcc rId="15490" sId="3">
    <nc r="P94">
      <v>817290</v>
    </nc>
  </rcc>
  <rcc rId="15491" sId="3" numFmtId="19">
    <nc r="Q94">
      <v>42361</v>
    </nc>
  </rcc>
  <rcc rId="15492" sId="3">
    <nc r="R94" t="inlineStr">
      <is>
        <t>Акт УТ-26206</t>
      </is>
    </nc>
  </rcc>
  <rcc rId="15493" sId="3" numFmtId="19">
    <nc r="S94">
      <v>42352</v>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88">
    <dxf>
      <alignment horizontal="center" readingOrder="0"/>
    </dxf>
  </rfmt>
  <rfmt sheetId="3" sqref="I118">
    <dxf>
      <alignment horizontal="general" readingOrder="0"/>
    </dxf>
  </rfmt>
  <rfmt sheetId="3" sqref="I118">
    <dxf>
      <alignment wrapText="1" readingOrder="0"/>
    </dxf>
  </rfmt>
  <rfmt sheetId="3" sqref="I118">
    <dxf>
      <alignment vertical="center" readingOrder="0"/>
    </dxf>
  </rfmt>
  <rfmt sheetId="3" sqref="I118">
    <dxf>
      <alignment horizontal="center" readingOrder="0"/>
    </dxf>
  </rfmt>
  <rfmt sheetId="3" sqref="I118">
    <dxf>
      <alignment vertical="bottom" readingOrder="0"/>
    </dxf>
  </rfmt>
  <rcc rId="15494" sId="3">
    <nc r="F120" t="inlineStr">
      <is>
        <t>Исполнен 12.10.2015</t>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95" sId="3" numFmtId="19">
    <oc r="A141" t="inlineStr">
      <is>
        <t>03.122015</t>
      </is>
    </oc>
    <nc r="A141">
      <v>42341</v>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96" sId="3" numFmtId="19">
    <nc r="K43">
      <v>42368</v>
    </nc>
  </rcc>
  <rcc rId="15497" sId="3" numFmtId="4">
    <nc r="J43">
      <v>96000</v>
    </nc>
  </rcc>
  <rcc rId="15498" sId="3">
    <nc r="R43" t="inlineStr">
      <is>
        <t>Т-н 459</t>
      </is>
    </nc>
  </rcc>
  <rcc rId="15499" sId="3" numFmtId="19">
    <nc r="S43">
      <v>42363</v>
    </nc>
  </rcc>
  <rcc rId="15500" sId="3">
    <nc r="F43" t="inlineStr">
      <is>
        <t>Исполнен 30.12.2015</t>
      </is>
    </nc>
  </rcc>
  <rcc rId="15501" sId="3" numFmtId="19">
    <nc r="D43">
      <v>42368</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9">
  <userInfo guid="{C01523E2-82C4-444B-9875-8FFE2F69A56E}" name="Агибалова Виктория Валерьевна" id="-380558792" dateTime="2015-12-18T15:17:04"/>
  <userInfo guid="{C01523E2-82C4-444B-9875-8FFE2F69A56E}" name="Пятырова Ольга Викторовна" id="-1803566339" dateTime="2015-12-18T17:47:57"/>
  <userInfo guid="{C921D7E3-3F59-4164-8F72-B36AE91A32B0}" name="Пятырова Ольга Викторовна" id="-1803574141" dateTime="2016-05-20T15:24:12"/>
  <userInfo guid="{F9F223AB-1E86-4E99-A6B3-898BC20ACBA8}" name="Пятырова Ольга Викторовна" id="-1803582148" dateTime="2016-05-31T11:18:43"/>
  <userInfo guid="{68598CEA-0B35-4DD6-8AC4-83C68718A402}" name="Пятырова Ольга Викторовна" id="-1803562255" dateTime="2016-06-03T09:38:34"/>
  <userInfo guid="{4AAEF399-D00F-44BB-9F30-37796C5299D1}" name="Пятырова Ольга Викторовна" id="-1803585538" dateTime="2016-06-07T11:02:56"/>
  <userInfo guid="{9497E50F-2F39-4FE5-83A0-442B10F7D249}" name="Пятырова Ольга Викторовна" id="-1803588097" dateTime="2016-06-07T17:09:15"/>
  <userInfo guid="{E9AFF281-4D7F-43ED-8709-F8877BAC966A}" name="Пятырова Ольга Викторовна" id="-1803574948" dateTime="2016-06-09T09:29:31"/>
  <userInfo guid="{FC1EE594-05FD-4FEC-8E15-8DEBEB774796}" name="Пятырова Ольга Викторовна" id="-1803614477" dateTime="2016-06-16T11:17:58"/>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tabSelected="1" workbookViewId="0">
      <selection activeCell="G19" sqref="G19"/>
    </sheetView>
  </sheetViews>
  <sheetFormatPr defaultColWidth="9.140625" defaultRowHeight="11.25" x14ac:dyDescent="0.2"/>
  <cols>
    <col min="1" max="1" width="10.140625" style="110" bestFit="1" customWidth="1"/>
    <col min="2" max="2" width="9.140625" style="110"/>
    <col min="3" max="4" width="10.140625" style="110" bestFit="1" customWidth="1"/>
    <col min="5" max="5" width="9.5703125" style="110" customWidth="1"/>
    <col min="6" max="6" width="10.140625" style="57" bestFit="1" customWidth="1"/>
    <col min="7" max="7" width="40.140625" style="110" customWidth="1"/>
    <col min="8" max="8" width="10" style="110" bestFit="1" customWidth="1"/>
    <col min="9" max="9" width="10" style="110" customWidth="1"/>
    <col min="10" max="10" width="22" style="110" customWidth="1"/>
    <col min="11" max="11" width="10" style="112" bestFit="1" customWidth="1"/>
    <col min="12" max="12" width="10.140625" style="127" bestFit="1" customWidth="1"/>
    <col min="13" max="13" width="9.7109375" style="128" customWidth="1"/>
    <col min="14" max="14" width="9.140625" style="128"/>
    <col min="15" max="15" width="10.42578125" style="128" customWidth="1"/>
    <col min="16" max="16" width="9.140625" style="128"/>
    <col min="17" max="17" width="10" style="131" customWidth="1"/>
    <col min="18" max="18" width="10.140625" style="132" bestFit="1" customWidth="1"/>
    <col min="19" max="19" width="13.28515625" style="131" customWidth="1"/>
    <col min="20" max="20" width="10.140625" style="132" bestFit="1" customWidth="1"/>
    <col min="21" max="16384" width="9.140625" style="110"/>
  </cols>
  <sheetData>
    <row r="1" spans="1:20" ht="73.5" x14ac:dyDescent="0.2">
      <c r="A1" s="142" t="s">
        <v>26</v>
      </c>
      <c r="B1" s="142"/>
      <c r="C1" s="142" t="s">
        <v>37</v>
      </c>
      <c r="D1" s="142"/>
      <c r="E1" s="148" t="s">
        <v>3083</v>
      </c>
      <c r="F1" s="143" t="s">
        <v>27</v>
      </c>
      <c r="G1" s="142" t="s">
        <v>7</v>
      </c>
      <c r="H1" s="142"/>
      <c r="I1" s="179"/>
      <c r="J1" s="142"/>
      <c r="K1" s="141" t="s">
        <v>34</v>
      </c>
      <c r="L1" s="115"/>
      <c r="M1" s="146" t="s">
        <v>32</v>
      </c>
      <c r="N1" s="116"/>
      <c r="O1" s="147" t="s">
        <v>31</v>
      </c>
      <c r="P1" s="117"/>
      <c r="Q1" s="117" t="s">
        <v>35</v>
      </c>
      <c r="R1" s="118"/>
      <c r="S1" s="145" t="s">
        <v>8</v>
      </c>
      <c r="T1" s="120"/>
    </row>
    <row r="2" spans="1:20" ht="31.5" x14ac:dyDescent="0.2">
      <c r="A2" s="3" t="s">
        <v>10</v>
      </c>
      <c r="B2" s="142" t="s">
        <v>9</v>
      </c>
      <c r="C2" s="142" t="s">
        <v>38</v>
      </c>
      <c r="D2" s="142" t="s">
        <v>2976</v>
      </c>
      <c r="E2" s="149"/>
      <c r="F2" s="144"/>
      <c r="G2" s="142" t="s">
        <v>0</v>
      </c>
      <c r="H2" s="1" t="s">
        <v>1</v>
      </c>
      <c r="I2" s="1" t="s">
        <v>2977</v>
      </c>
      <c r="J2" s="142" t="s">
        <v>2</v>
      </c>
      <c r="K2" s="113" t="s">
        <v>33</v>
      </c>
      <c r="L2" s="121" t="s">
        <v>10</v>
      </c>
      <c r="M2" s="116" t="s">
        <v>13</v>
      </c>
      <c r="N2" s="116" t="s">
        <v>12</v>
      </c>
      <c r="O2" s="117" t="s">
        <v>13</v>
      </c>
      <c r="P2" s="117" t="s">
        <v>12</v>
      </c>
      <c r="Q2" s="117" t="s">
        <v>13</v>
      </c>
      <c r="R2" s="118" t="s">
        <v>12</v>
      </c>
      <c r="S2" s="119" t="s">
        <v>11</v>
      </c>
      <c r="T2" s="122" t="s">
        <v>12</v>
      </c>
    </row>
    <row r="3" spans="1:20" s="111" customFormat="1" x14ac:dyDescent="0.2">
      <c r="A3" s="133"/>
      <c r="B3" s="134"/>
      <c r="C3" s="133"/>
      <c r="D3" s="125"/>
      <c r="E3" s="134"/>
      <c r="F3" s="135"/>
      <c r="G3" s="126"/>
      <c r="H3" s="136"/>
      <c r="I3" s="136"/>
      <c r="J3" s="134"/>
      <c r="K3" s="140"/>
      <c r="L3" s="125"/>
      <c r="M3" s="126"/>
      <c r="N3" s="126"/>
      <c r="O3" s="126"/>
      <c r="P3" s="126"/>
      <c r="Q3" s="126"/>
      <c r="R3" s="125"/>
      <c r="S3" s="126"/>
      <c r="T3" s="125"/>
    </row>
    <row r="4" spans="1:20" s="111" customFormat="1" x14ac:dyDescent="0.2">
      <c r="A4" s="133"/>
      <c r="B4" s="134"/>
      <c r="C4" s="133"/>
      <c r="D4" s="125"/>
      <c r="E4" s="134"/>
      <c r="F4" s="135"/>
      <c r="G4" s="126"/>
      <c r="H4" s="136"/>
      <c r="I4" s="136"/>
      <c r="J4" s="126"/>
      <c r="K4" s="140"/>
      <c r="L4" s="125"/>
      <c r="M4" s="126"/>
      <c r="N4" s="126"/>
      <c r="O4" s="126"/>
      <c r="P4" s="126"/>
      <c r="Q4" s="126"/>
      <c r="R4" s="125"/>
      <c r="S4" s="126"/>
      <c r="T4" s="125"/>
    </row>
    <row r="5" spans="1:20" s="111" customFormat="1" x14ac:dyDescent="0.2">
      <c r="A5" s="133"/>
      <c r="B5" s="134"/>
      <c r="C5" s="133"/>
      <c r="D5" s="126"/>
      <c r="E5" s="134"/>
      <c r="F5" s="135"/>
      <c r="G5" s="126"/>
      <c r="H5" s="136"/>
      <c r="I5" s="136"/>
      <c r="J5" s="134"/>
      <c r="K5" s="140"/>
      <c r="L5" s="125"/>
      <c r="M5" s="126"/>
      <c r="N5" s="126"/>
      <c r="O5" s="126"/>
      <c r="P5" s="126"/>
      <c r="Q5" s="126"/>
      <c r="R5" s="125"/>
      <c r="S5" s="126"/>
      <c r="T5" s="125"/>
    </row>
    <row r="6" spans="1:20" s="111" customFormat="1" x14ac:dyDescent="0.2">
      <c r="A6" s="133"/>
      <c r="B6" s="134"/>
      <c r="C6" s="133"/>
      <c r="D6" s="126"/>
      <c r="E6" s="134"/>
      <c r="F6" s="135"/>
      <c r="G6" s="126"/>
      <c r="H6" s="136"/>
      <c r="I6" s="136"/>
      <c r="J6" s="134"/>
      <c r="K6" s="140"/>
      <c r="L6" s="125"/>
      <c r="M6" s="126"/>
      <c r="N6" s="126"/>
      <c r="O6" s="126"/>
      <c r="P6" s="126"/>
      <c r="Q6" s="126"/>
      <c r="R6" s="125"/>
      <c r="S6" s="126"/>
      <c r="T6" s="125"/>
    </row>
    <row r="7" spans="1:20" s="111" customFormat="1" x14ac:dyDescent="0.2">
      <c r="A7" s="250"/>
      <c r="B7" s="251"/>
      <c r="C7" s="250"/>
      <c r="D7" s="253"/>
      <c r="E7" s="251"/>
      <c r="F7" s="253"/>
      <c r="G7" s="253"/>
      <c r="H7" s="254"/>
      <c r="I7" s="254"/>
      <c r="J7" s="253"/>
      <c r="K7" s="255"/>
      <c r="L7" s="252"/>
      <c r="M7" s="253"/>
      <c r="N7" s="253"/>
      <c r="O7" s="253"/>
      <c r="P7" s="253"/>
      <c r="Q7" s="253"/>
      <c r="R7" s="252"/>
      <c r="S7" s="253"/>
      <c r="T7" s="252"/>
    </row>
    <row r="8" spans="1:20" s="111" customFormat="1" x14ac:dyDescent="0.2">
      <c r="A8" s="250"/>
      <c r="B8" s="251"/>
      <c r="C8" s="250"/>
      <c r="D8" s="252"/>
      <c r="E8" s="251"/>
      <c r="F8" s="253"/>
      <c r="G8" s="253"/>
      <c r="H8" s="254"/>
      <c r="I8" s="254"/>
      <c r="J8" s="253"/>
      <c r="K8" s="255"/>
      <c r="L8" s="252"/>
      <c r="M8" s="253"/>
      <c r="N8" s="253"/>
      <c r="O8" s="253"/>
      <c r="P8" s="253"/>
      <c r="Q8" s="253"/>
      <c r="R8" s="252"/>
      <c r="S8" s="253"/>
      <c r="T8" s="252"/>
    </row>
    <row r="9" spans="1:20" s="111" customFormat="1" x14ac:dyDescent="0.2">
      <c r="A9" s="250"/>
      <c r="B9" s="251"/>
      <c r="C9" s="250"/>
      <c r="D9" s="253"/>
      <c r="E9" s="251"/>
      <c r="F9" s="253"/>
      <c r="G9" s="253"/>
      <c r="H9" s="254"/>
      <c r="I9" s="254"/>
      <c r="J9" s="253"/>
      <c r="K9" s="255"/>
      <c r="L9" s="252"/>
      <c r="M9" s="253"/>
      <c r="N9" s="253"/>
      <c r="O9" s="253"/>
      <c r="P9" s="253"/>
      <c r="Q9" s="253"/>
      <c r="R9" s="252"/>
      <c r="S9" s="253"/>
      <c r="T9" s="252"/>
    </row>
    <row r="10" spans="1:20" s="111" customFormat="1" x14ac:dyDescent="0.2">
      <c r="A10" s="250"/>
      <c r="B10" s="251"/>
      <c r="C10" s="250"/>
      <c r="D10" s="253"/>
      <c r="E10" s="251"/>
      <c r="F10" s="253"/>
      <c r="G10" s="253"/>
      <c r="H10" s="254"/>
      <c r="I10" s="254"/>
      <c r="J10" s="253"/>
      <c r="K10" s="255"/>
      <c r="L10" s="252"/>
      <c r="M10" s="253"/>
      <c r="N10" s="253"/>
      <c r="O10" s="253"/>
      <c r="P10" s="253"/>
      <c r="Q10" s="253"/>
      <c r="R10" s="252"/>
      <c r="S10" s="253"/>
      <c r="T10" s="252"/>
    </row>
    <row r="11" spans="1:20" s="111" customFormat="1" x14ac:dyDescent="0.2">
      <c r="A11" s="250"/>
      <c r="B11" s="251"/>
      <c r="C11" s="250"/>
      <c r="D11" s="253"/>
      <c r="E11" s="251"/>
      <c r="F11" s="253"/>
      <c r="G11" s="253"/>
      <c r="H11" s="254"/>
      <c r="I11" s="254"/>
      <c r="J11" s="253"/>
      <c r="K11" s="255"/>
      <c r="L11" s="252"/>
      <c r="M11" s="253"/>
      <c r="N11" s="253"/>
      <c r="O11" s="253"/>
      <c r="P11" s="253"/>
      <c r="Q11" s="253"/>
      <c r="R11" s="252"/>
      <c r="S11" s="253"/>
      <c r="T11" s="252"/>
    </row>
    <row r="12" spans="1:20" s="111" customFormat="1" x14ac:dyDescent="0.2">
      <c r="A12" s="250"/>
      <c r="B12" s="251"/>
      <c r="C12" s="250"/>
      <c r="D12" s="252"/>
      <c r="E12" s="251"/>
      <c r="F12" s="253"/>
      <c r="G12" s="253"/>
      <c r="H12" s="254"/>
      <c r="I12" s="254"/>
      <c r="J12" s="253"/>
      <c r="K12" s="255"/>
      <c r="L12" s="252"/>
      <c r="M12" s="253"/>
      <c r="N12" s="253"/>
      <c r="O12" s="253"/>
      <c r="P12" s="253"/>
      <c r="Q12" s="253"/>
      <c r="R12" s="252"/>
      <c r="S12" s="253"/>
      <c r="T12" s="252"/>
    </row>
    <row r="13" spans="1:20" s="111" customFormat="1" x14ac:dyDescent="0.2">
      <c r="A13" s="250"/>
      <c r="B13" s="251"/>
      <c r="C13" s="250"/>
      <c r="D13" s="253"/>
      <c r="E13" s="251"/>
      <c r="F13" s="253"/>
      <c r="G13" s="253"/>
      <c r="H13" s="254"/>
      <c r="I13" s="254"/>
      <c r="J13" s="253"/>
      <c r="K13" s="255"/>
      <c r="L13" s="252"/>
      <c r="M13" s="253"/>
      <c r="N13" s="253"/>
      <c r="O13" s="253"/>
      <c r="P13" s="253"/>
      <c r="Q13" s="253"/>
      <c r="R13" s="252"/>
      <c r="S13" s="253"/>
      <c r="T13" s="252"/>
    </row>
    <row r="14" spans="1:20" s="111" customFormat="1" x14ac:dyDescent="0.2">
      <c r="A14" s="250"/>
      <c r="B14" s="251"/>
      <c r="C14" s="250"/>
      <c r="D14" s="252"/>
      <c r="E14" s="251"/>
      <c r="F14" s="253"/>
      <c r="G14" s="253"/>
      <c r="H14" s="254"/>
      <c r="I14" s="254"/>
      <c r="J14" s="253"/>
      <c r="K14" s="255"/>
      <c r="L14" s="252"/>
      <c r="M14" s="253"/>
      <c r="N14" s="253"/>
      <c r="O14" s="253"/>
      <c r="P14" s="253"/>
      <c r="Q14" s="253"/>
      <c r="R14" s="252"/>
      <c r="S14" s="253"/>
      <c r="T14" s="252"/>
    </row>
    <row r="15" spans="1:20" s="111" customFormat="1" x14ac:dyDescent="0.2">
      <c r="A15" s="250"/>
      <c r="B15" s="251"/>
      <c r="C15" s="250"/>
      <c r="D15" s="253"/>
      <c r="E15" s="251"/>
      <c r="F15" s="253"/>
      <c r="G15" s="253"/>
      <c r="H15" s="254"/>
      <c r="I15" s="254"/>
      <c r="J15" s="253"/>
      <c r="K15" s="255"/>
      <c r="L15" s="252"/>
      <c r="M15" s="253"/>
      <c r="N15" s="253"/>
      <c r="O15" s="253"/>
      <c r="P15" s="253"/>
      <c r="Q15" s="253"/>
      <c r="R15" s="252"/>
      <c r="S15" s="253"/>
      <c r="T15" s="252"/>
    </row>
    <row r="16" spans="1:20" s="111" customFormat="1" x14ac:dyDescent="0.2">
      <c r="A16" s="250"/>
      <c r="B16" s="251"/>
      <c r="C16" s="250"/>
      <c r="D16" s="252"/>
      <c r="E16" s="251"/>
      <c r="F16" s="253"/>
      <c r="G16" s="253"/>
      <c r="H16" s="254"/>
      <c r="I16" s="254"/>
      <c r="J16" s="253"/>
      <c r="K16" s="255"/>
      <c r="L16" s="252"/>
      <c r="M16" s="253"/>
      <c r="N16" s="253"/>
      <c r="O16" s="253"/>
      <c r="P16" s="253"/>
      <c r="Q16" s="253"/>
      <c r="R16" s="252"/>
      <c r="S16" s="253"/>
      <c r="T16" s="252"/>
    </row>
    <row r="17" spans="1:21" s="111" customFormat="1" x14ac:dyDescent="0.2">
      <c r="A17" s="250"/>
      <c r="B17" s="251"/>
      <c r="C17" s="250"/>
      <c r="D17" s="252"/>
      <c r="E17" s="251"/>
      <c r="F17" s="253"/>
      <c r="G17" s="253"/>
      <c r="H17" s="254"/>
      <c r="I17" s="254"/>
      <c r="J17" s="253"/>
      <c r="K17" s="255"/>
      <c r="L17" s="252"/>
      <c r="M17" s="253"/>
      <c r="N17" s="253"/>
      <c r="O17" s="253"/>
      <c r="P17" s="253"/>
      <c r="Q17" s="253"/>
      <c r="R17" s="252"/>
      <c r="S17" s="253"/>
      <c r="T17" s="252"/>
    </row>
    <row r="18" spans="1:21" s="111" customFormat="1" x14ac:dyDescent="0.2">
      <c r="A18" s="250"/>
      <c r="B18" s="251"/>
      <c r="C18" s="250"/>
      <c r="D18" s="252"/>
      <c r="E18" s="251"/>
      <c r="F18" s="253"/>
      <c r="G18" s="253"/>
      <c r="H18" s="254"/>
      <c r="I18" s="254"/>
      <c r="J18" s="253"/>
      <c r="K18" s="255"/>
      <c r="L18" s="252"/>
      <c r="M18" s="253"/>
      <c r="N18" s="253"/>
      <c r="O18" s="253"/>
      <c r="P18" s="253"/>
      <c r="Q18" s="253"/>
      <c r="R18" s="252"/>
      <c r="S18" s="253"/>
      <c r="T18" s="252"/>
    </row>
    <row r="19" spans="1:21" s="111" customFormat="1" x14ac:dyDescent="0.2">
      <c r="A19" s="250"/>
      <c r="B19" s="251"/>
      <c r="C19" s="250"/>
      <c r="D19" s="252"/>
      <c r="E19" s="251"/>
      <c r="F19" s="253"/>
      <c r="G19" s="273"/>
      <c r="H19" s="254"/>
      <c r="I19" s="254"/>
      <c r="J19" s="253"/>
      <c r="K19" s="255"/>
      <c r="L19" s="252"/>
      <c r="M19" s="253"/>
      <c r="N19" s="253"/>
      <c r="O19" s="253"/>
      <c r="P19" s="253"/>
      <c r="Q19" s="253"/>
      <c r="R19" s="252"/>
      <c r="S19" s="253"/>
      <c r="T19" s="252"/>
    </row>
    <row r="20" spans="1:21" s="111" customFormat="1" x14ac:dyDescent="0.2">
      <c r="A20" s="250"/>
      <c r="B20" s="251"/>
      <c r="C20" s="250"/>
      <c r="D20" s="252"/>
      <c r="E20" s="251"/>
      <c r="F20" s="253"/>
      <c r="G20" s="253"/>
      <c r="H20" s="254"/>
      <c r="I20" s="254"/>
      <c r="J20" s="253"/>
      <c r="K20" s="255"/>
      <c r="L20" s="252"/>
      <c r="M20" s="253"/>
      <c r="N20" s="252"/>
      <c r="O20" s="253"/>
      <c r="P20" s="252"/>
      <c r="Q20" s="253"/>
      <c r="R20" s="252"/>
      <c r="S20" s="253"/>
      <c r="T20" s="252"/>
    </row>
    <row r="21" spans="1:21" s="111" customFormat="1" x14ac:dyDescent="0.2">
      <c r="A21" s="250"/>
      <c r="B21" s="251"/>
      <c r="C21" s="250"/>
      <c r="D21" s="252"/>
      <c r="E21" s="251"/>
      <c r="F21" s="253"/>
      <c r="G21" s="253"/>
      <c r="H21" s="254"/>
      <c r="I21" s="254"/>
      <c r="J21" s="253"/>
      <c r="K21" s="255"/>
      <c r="L21" s="252"/>
      <c r="M21" s="253"/>
      <c r="N21" s="252"/>
      <c r="O21" s="253"/>
      <c r="P21" s="252"/>
      <c r="Q21" s="253"/>
      <c r="R21" s="252"/>
      <c r="S21" s="253"/>
      <c r="T21" s="252"/>
    </row>
    <row r="22" spans="1:21" s="111" customFormat="1" x14ac:dyDescent="0.2">
      <c r="A22" s="250"/>
      <c r="B22" s="251"/>
      <c r="C22" s="250"/>
      <c r="D22" s="252"/>
      <c r="E22" s="251"/>
      <c r="F22" s="253"/>
      <c r="G22" s="253"/>
      <c r="H22" s="254"/>
      <c r="I22" s="254"/>
      <c r="J22" s="253"/>
      <c r="K22" s="255"/>
      <c r="L22" s="252"/>
      <c r="M22" s="253"/>
      <c r="N22" s="252"/>
      <c r="O22" s="253"/>
      <c r="P22" s="252"/>
      <c r="Q22" s="253"/>
      <c r="R22" s="252"/>
      <c r="S22" s="253"/>
      <c r="T22" s="252"/>
    </row>
    <row r="23" spans="1:21" s="111" customFormat="1" x14ac:dyDescent="0.2">
      <c r="A23" s="250"/>
      <c r="B23" s="251"/>
      <c r="C23" s="250"/>
      <c r="D23" s="252"/>
      <c r="E23" s="251"/>
      <c r="F23" s="253"/>
      <c r="G23" s="253"/>
      <c r="H23" s="254"/>
      <c r="I23" s="254"/>
      <c r="J23" s="253"/>
      <c r="K23" s="255"/>
      <c r="L23" s="252"/>
      <c r="M23" s="253"/>
      <c r="N23" s="252"/>
      <c r="O23" s="253"/>
      <c r="P23" s="252"/>
      <c r="Q23" s="253"/>
      <c r="R23" s="252"/>
      <c r="S23" s="253"/>
      <c r="T23" s="252"/>
    </row>
    <row r="24" spans="1:21" s="111" customFormat="1" x14ac:dyDescent="0.2">
      <c r="A24" s="250"/>
      <c r="B24" s="251"/>
      <c r="C24" s="250"/>
      <c r="D24" s="252"/>
      <c r="E24" s="251"/>
      <c r="F24" s="253"/>
      <c r="G24" s="253"/>
      <c r="H24" s="254"/>
      <c r="I24" s="254"/>
      <c r="J24" s="253"/>
      <c r="K24" s="255"/>
      <c r="L24" s="252"/>
      <c r="M24" s="253"/>
      <c r="N24" s="252"/>
      <c r="O24" s="253"/>
      <c r="P24" s="252"/>
      <c r="Q24" s="253"/>
      <c r="R24" s="252"/>
      <c r="S24" s="253"/>
      <c r="T24" s="252"/>
    </row>
    <row r="25" spans="1:21" s="111" customFormat="1" x14ac:dyDescent="0.2">
      <c r="A25" s="250"/>
      <c r="B25" s="251"/>
      <c r="C25" s="250"/>
      <c r="D25" s="252"/>
      <c r="E25" s="251"/>
      <c r="F25" s="253"/>
      <c r="G25" s="253"/>
      <c r="H25" s="254"/>
      <c r="I25" s="254"/>
      <c r="J25" s="253"/>
      <c r="K25" s="255"/>
      <c r="L25" s="252"/>
      <c r="M25" s="253"/>
      <c r="N25" s="252"/>
      <c r="O25" s="253"/>
      <c r="P25" s="252"/>
      <c r="Q25" s="253"/>
      <c r="R25" s="252"/>
      <c r="S25" s="253"/>
      <c r="T25" s="252"/>
    </row>
    <row r="26" spans="1:21" s="111" customFormat="1" x14ac:dyDescent="0.2">
      <c r="A26" s="250"/>
      <c r="B26" s="251"/>
      <c r="C26" s="250"/>
      <c r="D26" s="253"/>
      <c r="E26" s="251"/>
      <c r="F26" s="253"/>
      <c r="G26" s="253"/>
      <c r="H26" s="254"/>
      <c r="I26" s="254"/>
      <c r="J26" s="253"/>
      <c r="K26" s="255"/>
      <c r="L26" s="252"/>
      <c r="M26" s="253"/>
      <c r="N26" s="252"/>
      <c r="O26" s="253"/>
      <c r="P26" s="252"/>
      <c r="Q26" s="253"/>
      <c r="R26" s="252"/>
      <c r="S26" s="253"/>
      <c r="T26" s="252"/>
    </row>
    <row r="27" spans="1:21" s="161" customFormat="1" x14ac:dyDescent="0.2">
      <c r="A27" s="250"/>
      <c r="B27" s="251"/>
      <c r="C27" s="250"/>
      <c r="D27" s="252"/>
      <c r="E27" s="251"/>
      <c r="F27" s="253"/>
      <c r="G27" s="253"/>
      <c r="H27" s="254"/>
      <c r="I27" s="254"/>
      <c r="J27" s="253"/>
      <c r="K27" s="255"/>
      <c r="L27" s="252"/>
      <c r="M27" s="256"/>
      <c r="N27" s="256"/>
      <c r="O27" s="253"/>
      <c r="P27" s="252"/>
      <c r="Q27" s="253"/>
      <c r="R27" s="252"/>
      <c r="S27" s="253"/>
      <c r="T27" s="252"/>
      <c r="U27" s="111"/>
    </row>
    <row r="28" spans="1:21" s="161" customFormat="1" ht="13.5" customHeight="1" x14ac:dyDescent="0.2">
      <c r="A28" s="250"/>
      <c r="B28" s="251"/>
      <c r="C28" s="250"/>
      <c r="D28" s="252"/>
      <c r="E28" s="251"/>
      <c r="F28" s="253"/>
      <c r="G28" s="253"/>
      <c r="H28" s="254"/>
      <c r="I28" s="254"/>
      <c r="J28" s="253"/>
      <c r="K28" s="255"/>
      <c r="L28" s="252"/>
      <c r="M28" s="253"/>
      <c r="N28" s="252"/>
      <c r="O28" s="253"/>
      <c r="P28" s="253"/>
      <c r="Q28" s="253"/>
      <c r="R28" s="252"/>
      <c r="S28" s="253"/>
      <c r="T28" s="252"/>
      <c r="U28" s="111"/>
    </row>
    <row r="29" spans="1:21" s="161" customFormat="1" ht="14.25" customHeight="1" x14ac:dyDescent="0.25">
      <c r="A29" s="250"/>
      <c r="B29" s="251"/>
      <c r="C29" s="250"/>
      <c r="D29" s="252"/>
      <c r="E29" s="251"/>
      <c r="F29" s="253"/>
      <c r="G29" s="253"/>
      <c r="H29" s="254"/>
      <c r="I29" s="254"/>
      <c r="J29" s="253"/>
      <c r="K29" s="255"/>
      <c r="L29" s="252"/>
      <c r="M29" s="256"/>
      <c r="N29" s="224"/>
      <c r="O29" s="253"/>
      <c r="P29" s="253"/>
      <c r="Q29" s="253"/>
      <c r="R29" s="252"/>
      <c r="S29" s="253"/>
      <c r="T29" s="252"/>
      <c r="U29" s="111"/>
    </row>
    <row r="30" spans="1:21" s="111" customFormat="1" x14ac:dyDescent="0.2">
      <c r="A30" s="250"/>
      <c r="B30" s="251"/>
      <c r="C30" s="250"/>
      <c r="D30" s="253"/>
      <c r="E30" s="251"/>
      <c r="F30" s="253"/>
      <c r="G30" s="253"/>
      <c r="H30" s="254"/>
      <c r="I30" s="254"/>
      <c r="J30" s="253"/>
      <c r="K30" s="255"/>
      <c r="L30" s="252"/>
      <c r="M30" s="253"/>
      <c r="N30" s="252"/>
      <c r="O30" s="253"/>
      <c r="P30" s="253"/>
      <c r="Q30" s="253"/>
      <c r="R30" s="252"/>
      <c r="S30" s="253"/>
      <c r="T30" s="252"/>
    </row>
    <row r="31" spans="1:21" s="111" customFormat="1" x14ac:dyDescent="0.2">
      <c r="A31" s="250"/>
      <c r="B31" s="251"/>
      <c r="C31" s="250"/>
      <c r="D31" s="252"/>
      <c r="E31" s="251"/>
      <c r="F31" s="253"/>
      <c r="G31" s="253"/>
      <c r="H31" s="254"/>
      <c r="I31" s="254"/>
      <c r="J31" s="253"/>
      <c r="K31" s="255"/>
      <c r="L31" s="252"/>
      <c r="M31" s="253"/>
      <c r="N31" s="253"/>
      <c r="O31" s="253"/>
      <c r="P31" s="253"/>
      <c r="Q31" s="253"/>
      <c r="R31" s="252"/>
      <c r="S31" s="253"/>
      <c r="T31" s="252"/>
    </row>
    <row r="32" spans="1:21" s="111" customFormat="1" x14ac:dyDescent="0.2">
      <c r="A32" s="250"/>
      <c r="B32" s="251"/>
      <c r="C32" s="250"/>
      <c r="D32" s="252"/>
      <c r="E32" s="251"/>
      <c r="F32" s="253"/>
      <c r="G32" s="253"/>
      <c r="H32" s="254"/>
      <c r="I32" s="254"/>
      <c r="J32" s="253"/>
      <c r="K32" s="255"/>
      <c r="L32" s="252"/>
      <c r="M32" s="253"/>
      <c r="N32" s="253"/>
      <c r="O32" s="253"/>
      <c r="P32" s="253"/>
      <c r="Q32" s="253"/>
      <c r="R32" s="252"/>
      <c r="S32" s="253"/>
      <c r="T32" s="252"/>
    </row>
    <row r="33" spans="1:21" s="111" customFormat="1" x14ac:dyDescent="0.2">
      <c r="A33" s="250"/>
      <c r="B33" s="251"/>
      <c r="C33" s="250"/>
      <c r="D33" s="252"/>
      <c r="E33" s="251"/>
      <c r="F33" s="253"/>
      <c r="G33" s="253"/>
      <c r="H33" s="254"/>
      <c r="I33" s="254"/>
      <c r="J33" s="253"/>
      <c r="K33" s="255"/>
      <c r="L33" s="252"/>
      <c r="M33" s="253"/>
      <c r="N33" s="252"/>
      <c r="O33" s="253"/>
      <c r="P33" s="252"/>
      <c r="Q33" s="253"/>
      <c r="R33" s="252"/>
      <c r="S33" s="253"/>
      <c r="T33" s="252"/>
    </row>
    <row r="34" spans="1:21" s="111" customFormat="1" x14ac:dyDescent="0.2">
      <c r="A34" s="250"/>
      <c r="B34" s="251"/>
      <c r="C34" s="250"/>
      <c r="D34" s="252"/>
      <c r="E34" s="251"/>
      <c r="F34" s="253"/>
      <c r="G34" s="253"/>
      <c r="H34" s="254"/>
      <c r="I34" s="254"/>
      <c r="J34" s="253"/>
      <c r="K34" s="255"/>
      <c r="L34" s="252"/>
      <c r="M34" s="253"/>
      <c r="N34" s="253"/>
      <c r="O34" s="253"/>
      <c r="P34" s="253"/>
      <c r="Q34" s="253"/>
      <c r="R34" s="252"/>
      <c r="S34" s="253"/>
      <c r="T34" s="252"/>
    </row>
    <row r="35" spans="1:21" s="111" customFormat="1" x14ac:dyDescent="0.2">
      <c r="A35" s="250"/>
      <c r="B35" s="251"/>
      <c r="C35" s="250"/>
      <c r="D35" s="252"/>
      <c r="E35" s="251"/>
      <c r="F35" s="253"/>
      <c r="G35" s="253"/>
      <c r="H35" s="254"/>
      <c r="I35" s="254"/>
      <c r="J35" s="253"/>
      <c r="K35" s="255"/>
      <c r="L35" s="252"/>
      <c r="M35" s="253"/>
      <c r="N35" s="253"/>
      <c r="O35" s="253"/>
      <c r="P35" s="253"/>
      <c r="Q35" s="253"/>
      <c r="R35" s="252"/>
      <c r="S35" s="253"/>
      <c r="T35" s="252"/>
    </row>
    <row r="36" spans="1:21" s="111" customFormat="1" ht="14.25" customHeight="1" x14ac:dyDescent="0.2">
      <c r="A36" s="250"/>
      <c r="B36" s="251"/>
      <c r="C36" s="250"/>
      <c r="D36" s="252"/>
      <c r="E36" s="251"/>
      <c r="F36" s="253"/>
      <c r="G36" s="253"/>
      <c r="H36" s="254"/>
      <c r="I36" s="254"/>
      <c r="J36" s="253"/>
      <c r="K36" s="255"/>
      <c r="L36" s="252"/>
      <c r="M36" s="253"/>
      <c r="N36" s="253"/>
      <c r="O36" s="253"/>
      <c r="P36" s="253"/>
      <c r="Q36" s="253"/>
      <c r="R36" s="252"/>
      <c r="S36" s="253"/>
      <c r="T36" s="252"/>
    </row>
    <row r="37" spans="1:21" s="111" customFormat="1" ht="13.5" customHeight="1" x14ac:dyDescent="0.2">
      <c r="A37" s="250"/>
      <c r="B37" s="251"/>
      <c r="C37" s="250"/>
      <c r="D37" s="253"/>
      <c r="E37" s="251"/>
      <c r="F37" s="253"/>
      <c r="G37" s="253"/>
      <c r="H37" s="254"/>
      <c r="I37" s="254"/>
      <c r="J37" s="253"/>
      <c r="K37" s="255"/>
      <c r="L37" s="252"/>
      <c r="M37" s="253"/>
      <c r="N37" s="253"/>
      <c r="O37" s="253"/>
      <c r="P37" s="253"/>
      <c r="Q37" s="253"/>
      <c r="R37" s="252"/>
      <c r="S37" s="253"/>
      <c r="T37" s="252"/>
    </row>
    <row r="38" spans="1:21" s="111" customFormat="1" x14ac:dyDescent="0.2">
      <c r="A38" s="250"/>
      <c r="B38" s="251"/>
      <c r="C38" s="250"/>
      <c r="D38" s="252"/>
      <c r="E38" s="251"/>
      <c r="F38" s="253"/>
      <c r="G38" s="253"/>
      <c r="H38" s="254"/>
      <c r="I38" s="254"/>
      <c r="J38" s="253"/>
      <c r="K38" s="255"/>
      <c r="L38" s="252"/>
      <c r="M38" s="253"/>
      <c r="N38" s="253"/>
      <c r="O38" s="253"/>
      <c r="P38" s="253"/>
      <c r="Q38" s="253"/>
      <c r="R38" s="252"/>
      <c r="S38" s="253"/>
      <c r="T38" s="252"/>
    </row>
    <row r="39" spans="1:21" s="161" customFormat="1" x14ac:dyDescent="0.2">
      <c r="A39" s="250"/>
      <c r="B39" s="251"/>
      <c r="C39" s="250"/>
      <c r="D39" s="252"/>
      <c r="E39" s="251"/>
      <c r="F39" s="253"/>
      <c r="G39" s="253"/>
      <c r="H39" s="254"/>
      <c r="I39" s="254"/>
      <c r="J39" s="253"/>
      <c r="K39" s="255"/>
      <c r="L39" s="252"/>
      <c r="M39" s="253"/>
      <c r="N39" s="252"/>
      <c r="O39" s="253"/>
      <c r="P39" s="252"/>
      <c r="Q39" s="253"/>
      <c r="R39" s="252"/>
      <c r="S39" s="253"/>
      <c r="T39" s="252"/>
      <c r="U39" s="111"/>
    </row>
    <row r="40" spans="1:21" s="111" customFormat="1" x14ac:dyDescent="0.2">
      <c r="A40" s="250"/>
      <c r="B40" s="251"/>
      <c r="C40" s="250"/>
      <c r="D40" s="252"/>
      <c r="E40" s="251"/>
      <c r="F40" s="253"/>
      <c r="G40" s="253"/>
      <c r="H40" s="254"/>
      <c r="I40" s="254"/>
      <c r="J40" s="253"/>
      <c r="K40" s="255"/>
      <c r="L40" s="252"/>
      <c r="M40" s="253"/>
      <c r="N40" s="253"/>
      <c r="O40" s="253"/>
      <c r="P40" s="253"/>
      <c r="Q40" s="253"/>
      <c r="R40" s="252"/>
      <c r="S40" s="253"/>
      <c r="T40" s="252"/>
    </row>
    <row r="41" spans="1:21" s="111" customFormat="1" x14ac:dyDescent="0.2">
      <c r="A41" s="250"/>
      <c r="B41" s="251"/>
      <c r="C41" s="250"/>
      <c r="D41" s="252"/>
      <c r="E41" s="251"/>
      <c r="F41" s="252"/>
      <c r="G41" s="253"/>
      <c r="H41" s="254"/>
      <c r="I41" s="254"/>
      <c r="J41" s="253"/>
      <c r="K41" s="255"/>
      <c r="L41" s="252"/>
      <c r="M41" s="253"/>
      <c r="N41" s="253"/>
      <c r="O41" s="253"/>
      <c r="P41" s="253"/>
      <c r="Q41" s="253"/>
      <c r="R41" s="252"/>
      <c r="S41" s="253"/>
      <c r="T41" s="252"/>
    </row>
    <row r="42" spans="1:21" s="111" customFormat="1" x14ac:dyDescent="0.2">
      <c r="A42" s="250"/>
      <c r="B42" s="251"/>
      <c r="C42" s="250"/>
      <c r="D42" s="252"/>
      <c r="E42" s="251"/>
      <c r="F42" s="252"/>
      <c r="G42" s="253"/>
      <c r="H42" s="254"/>
      <c r="I42" s="254"/>
      <c r="J42" s="253"/>
      <c r="K42" s="255"/>
      <c r="L42" s="252"/>
      <c r="M42" s="253"/>
      <c r="N42" s="252"/>
      <c r="O42" s="253"/>
      <c r="P42" s="252"/>
      <c r="Q42" s="253"/>
      <c r="R42" s="252"/>
      <c r="S42" s="253"/>
      <c r="T42" s="252"/>
    </row>
    <row r="43" spans="1:21" s="111" customFormat="1" x14ac:dyDescent="0.2">
      <c r="A43" s="250"/>
      <c r="B43" s="251"/>
      <c r="C43" s="250"/>
      <c r="D43" s="252"/>
      <c r="E43" s="251"/>
      <c r="F43" s="252"/>
      <c r="G43" s="253"/>
      <c r="H43" s="254"/>
      <c r="I43" s="254"/>
      <c r="J43" s="253"/>
      <c r="K43" s="255"/>
      <c r="L43" s="252"/>
      <c r="M43" s="253"/>
      <c r="N43" s="253"/>
      <c r="O43" s="253"/>
      <c r="P43" s="253"/>
      <c r="Q43" s="253"/>
      <c r="R43" s="252"/>
      <c r="S43" s="253"/>
      <c r="T43" s="252"/>
    </row>
    <row r="44" spans="1:21" s="111" customFormat="1" x14ac:dyDescent="0.2">
      <c r="A44" s="250"/>
      <c r="B44" s="251"/>
      <c r="C44" s="250"/>
      <c r="D44" s="252"/>
      <c r="E44" s="251"/>
      <c r="F44" s="252"/>
      <c r="G44" s="253"/>
      <c r="H44" s="254"/>
      <c r="I44" s="254"/>
      <c r="J44" s="253"/>
      <c r="K44" s="255"/>
      <c r="L44" s="252"/>
      <c r="M44" s="253"/>
      <c r="N44" s="253"/>
      <c r="O44" s="253"/>
      <c r="P44" s="253"/>
      <c r="Q44" s="253"/>
      <c r="R44" s="252"/>
      <c r="S44" s="253"/>
      <c r="T44" s="252"/>
    </row>
    <row r="45" spans="1:21" s="111" customFormat="1" x14ac:dyDescent="0.2">
      <c r="A45" s="250"/>
      <c r="B45" s="251"/>
      <c r="C45" s="250"/>
      <c r="D45" s="252"/>
      <c r="E45" s="251"/>
      <c r="F45" s="252"/>
      <c r="G45" s="253"/>
      <c r="H45" s="254"/>
      <c r="I45" s="254"/>
      <c r="J45" s="253"/>
      <c r="K45" s="255"/>
      <c r="L45" s="252"/>
      <c r="M45" s="256"/>
      <c r="N45" s="256"/>
      <c r="O45" s="253"/>
      <c r="P45" s="253"/>
      <c r="Q45" s="253"/>
      <c r="R45" s="252"/>
      <c r="S45" s="253"/>
      <c r="T45" s="252"/>
    </row>
    <row r="46" spans="1:21" s="111" customFormat="1" x14ac:dyDescent="0.2">
      <c r="A46" s="250"/>
      <c r="B46" s="251"/>
      <c r="C46" s="250"/>
      <c r="D46" s="252"/>
      <c r="E46" s="251"/>
      <c r="F46" s="253"/>
      <c r="G46" s="253"/>
      <c r="H46" s="254"/>
      <c r="I46" s="254"/>
      <c r="J46" s="253"/>
      <c r="K46" s="255"/>
      <c r="L46" s="252"/>
      <c r="M46" s="253"/>
      <c r="N46" s="253"/>
      <c r="O46" s="253"/>
      <c r="P46" s="253"/>
      <c r="Q46" s="253"/>
      <c r="R46" s="252"/>
      <c r="S46" s="253"/>
      <c r="T46" s="252"/>
    </row>
    <row r="47" spans="1:21" s="111" customFormat="1" x14ac:dyDescent="0.2">
      <c r="A47" s="250"/>
      <c r="B47" s="251"/>
      <c r="C47" s="250"/>
      <c r="D47" s="252"/>
      <c r="E47" s="251"/>
      <c r="F47" s="252"/>
      <c r="G47" s="253"/>
      <c r="H47" s="254"/>
      <c r="I47" s="254"/>
      <c r="J47" s="253"/>
      <c r="K47" s="255"/>
      <c r="L47" s="252"/>
      <c r="M47" s="253"/>
      <c r="N47" s="253"/>
      <c r="O47" s="253"/>
      <c r="P47" s="253"/>
      <c r="Q47" s="253"/>
      <c r="R47" s="252"/>
      <c r="S47" s="253"/>
      <c r="T47" s="252"/>
    </row>
    <row r="48" spans="1:21" s="111" customFormat="1" x14ac:dyDescent="0.2">
      <c r="A48" s="250"/>
      <c r="B48" s="251"/>
      <c r="C48" s="250"/>
      <c r="D48" s="252"/>
      <c r="E48" s="251"/>
      <c r="F48" s="252"/>
      <c r="G48" s="253"/>
      <c r="H48" s="254"/>
      <c r="I48" s="254"/>
      <c r="J48" s="253"/>
      <c r="K48" s="255"/>
      <c r="L48" s="252"/>
      <c r="M48" s="253"/>
      <c r="N48" s="252"/>
      <c r="O48" s="253"/>
      <c r="P48" s="253"/>
      <c r="Q48" s="253"/>
      <c r="R48" s="252"/>
      <c r="S48" s="253"/>
      <c r="T48" s="252"/>
    </row>
    <row r="49" spans="1:20" s="111" customFormat="1" x14ac:dyDescent="0.2">
      <c r="A49" s="250"/>
      <c r="B49" s="251"/>
      <c r="C49" s="250"/>
      <c r="D49" s="252"/>
      <c r="E49" s="251"/>
      <c r="F49" s="252"/>
      <c r="G49" s="253"/>
      <c r="H49" s="254"/>
      <c r="I49" s="254"/>
      <c r="J49" s="253"/>
      <c r="K49" s="255"/>
      <c r="L49" s="252"/>
      <c r="M49" s="253"/>
      <c r="N49" s="252"/>
      <c r="O49" s="253"/>
      <c r="P49" s="253"/>
      <c r="Q49" s="253"/>
      <c r="R49" s="252"/>
      <c r="S49" s="253"/>
      <c r="T49" s="252"/>
    </row>
    <row r="50" spans="1:20" s="111" customFormat="1" x14ac:dyDescent="0.2">
      <c r="A50" s="250"/>
      <c r="B50" s="251"/>
      <c r="C50" s="250"/>
      <c r="D50" s="252"/>
      <c r="E50" s="251"/>
      <c r="F50" s="252"/>
      <c r="G50" s="253"/>
      <c r="H50" s="254"/>
      <c r="I50" s="254"/>
      <c r="J50" s="253"/>
      <c r="K50" s="255"/>
      <c r="L50" s="252"/>
      <c r="M50" s="253"/>
      <c r="N50" s="253"/>
      <c r="O50" s="253"/>
      <c r="P50" s="253"/>
      <c r="Q50" s="253"/>
      <c r="R50" s="252"/>
      <c r="S50" s="253"/>
      <c r="T50" s="252"/>
    </row>
    <row r="51" spans="1:20" s="111" customFormat="1" x14ac:dyDescent="0.2">
      <c r="A51" s="250"/>
      <c r="B51" s="251"/>
      <c r="C51" s="250"/>
      <c r="D51" s="252"/>
      <c r="E51" s="251"/>
      <c r="F51" s="253"/>
      <c r="G51" s="253"/>
      <c r="H51" s="254"/>
      <c r="I51" s="254"/>
      <c r="J51" s="253"/>
      <c r="K51" s="255"/>
      <c r="L51" s="252"/>
      <c r="M51" s="253"/>
      <c r="N51" s="253"/>
      <c r="O51" s="256"/>
      <c r="P51" s="256"/>
      <c r="Q51" s="253"/>
      <c r="R51" s="252"/>
      <c r="S51" s="253"/>
      <c r="T51" s="252"/>
    </row>
    <row r="52" spans="1:20" s="111" customFormat="1" x14ac:dyDescent="0.2">
      <c r="A52" s="250"/>
      <c r="B52" s="251"/>
      <c r="C52" s="250"/>
      <c r="D52" s="252"/>
      <c r="E52" s="251"/>
      <c r="F52" s="253"/>
      <c r="G52" s="253"/>
      <c r="H52" s="254"/>
      <c r="I52" s="254"/>
      <c r="J52" s="253"/>
      <c r="K52" s="255"/>
      <c r="L52" s="252"/>
      <c r="M52" s="253"/>
      <c r="N52" s="253"/>
      <c r="O52" s="253"/>
      <c r="P52" s="253"/>
      <c r="Q52" s="253"/>
      <c r="R52" s="252"/>
      <c r="S52" s="253"/>
      <c r="T52" s="252"/>
    </row>
    <row r="53" spans="1:20" s="111" customFormat="1" x14ac:dyDescent="0.2">
      <c r="A53" s="250"/>
      <c r="B53" s="251"/>
      <c r="C53" s="250"/>
      <c r="D53" s="252"/>
      <c r="E53" s="251"/>
      <c r="F53" s="253"/>
      <c r="G53" s="253"/>
      <c r="H53" s="254"/>
      <c r="I53" s="254"/>
      <c r="J53" s="253"/>
      <c r="K53" s="255"/>
      <c r="L53" s="252"/>
      <c r="M53" s="253"/>
      <c r="N53" s="252"/>
      <c r="O53" s="253"/>
      <c r="P53" s="253"/>
      <c r="Q53" s="253"/>
      <c r="R53" s="252"/>
      <c r="S53" s="253"/>
      <c r="T53" s="252"/>
    </row>
    <row r="54" spans="1:20" s="111" customFormat="1" x14ac:dyDescent="0.2">
      <c r="A54" s="250"/>
      <c r="B54" s="251"/>
      <c r="C54" s="250"/>
      <c r="D54" s="252"/>
      <c r="E54" s="251"/>
      <c r="F54" s="253"/>
      <c r="G54" s="253"/>
      <c r="H54" s="254"/>
      <c r="I54" s="254"/>
      <c r="J54" s="253"/>
      <c r="K54" s="255"/>
      <c r="L54" s="252"/>
      <c r="M54" s="253"/>
      <c r="N54" s="253"/>
      <c r="O54" s="253"/>
      <c r="P54" s="253"/>
      <c r="Q54" s="253"/>
      <c r="R54" s="252"/>
      <c r="S54" s="253"/>
      <c r="T54" s="252"/>
    </row>
    <row r="55" spans="1:20" s="111" customFormat="1" x14ac:dyDescent="0.2">
      <c r="A55" s="250"/>
      <c r="B55" s="251"/>
      <c r="C55" s="250"/>
      <c r="D55" s="252"/>
      <c r="E55" s="251"/>
      <c r="F55" s="253"/>
      <c r="G55" s="253"/>
      <c r="H55" s="254"/>
      <c r="I55" s="254"/>
      <c r="J55" s="253"/>
      <c r="K55" s="255"/>
      <c r="L55" s="252"/>
      <c r="M55" s="253"/>
      <c r="N55" s="252"/>
      <c r="O55" s="253"/>
      <c r="P55" s="253"/>
      <c r="Q55" s="253"/>
      <c r="R55" s="252"/>
      <c r="S55" s="253"/>
      <c r="T55" s="252"/>
    </row>
    <row r="56" spans="1:20" s="111" customFormat="1" x14ac:dyDescent="0.2">
      <c r="A56" s="250"/>
      <c r="B56" s="251"/>
      <c r="C56" s="250"/>
      <c r="D56" s="252"/>
      <c r="E56" s="251"/>
      <c r="F56" s="253"/>
      <c r="G56" s="253"/>
      <c r="H56" s="254"/>
      <c r="I56" s="254"/>
      <c r="J56" s="253"/>
      <c r="K56" s="255"/>
      <c r="L56" s="252"/>
      <c r="M56" s="253"/>
      <c r="N56" s="253"/>
      <c r="O56" s="253"/>
      <c r="P56" s="253"/>
      <c r="Q56" s="253"/>
      <c r="R56" s="252"/>
      <c r="S56" s="253"/>
      <c r="T56" s="252"/>
    </row>
    <row r="57" spans="1:20" s="111" customFormat="1" x14ac:dyDescent="0.2">
      <c r="A57" s="250"/>
      <c r="B57" s="251"/>
      <c r="C57" s="250"/>
      <c r="D57" s="252"/>
      <c r="E57" s="251"/>
      <c r="F57" s="253"/>
      <c r="G57" s="253"/>
      <c r="H57" s="254"/>
      <c r="I57" s="254"/>
      <c r="J57" s="253"/>
      <c r="K57" s="255"/>
      <c r="L57" s="252"/>
      <c r="M57" s="253"/>
      <c r="N57" s="253"/>
      <c r="O57" s="253"/>
      <c r="P57" s="253"/>
      <c r="Q57" s="253"/>
      <c r="R57" s="252"/>
      <c r="S57" s="253"/>
      <c r="T57" s="252"/>
    </row>
    <row r="58" spans="1:20" s="111" customFormat="1" x14ac:dyDescent="0.2">
      <c r="A58" s="250"/>
      <c r="B58" s="251"/>
      <c r="C58" s="250"/>
      <c r="D58" s="252"/>
      <c r="E58" s="251"/>
      <c r="F58" s="253"/>
      <c r="G58" s="253"/>
      <c r="H58" s="254"/>
      <c r="I58" s="254"/>
      <c r="J58" s="253"/>
      <c r="K58" s="255"/>
      <c r="L58" s="252"/>
      <c r="M58" s="253"/>
      <c r="N58" s="253"/>
      <c r="O58" s="253"/>
      <c r="P58" s="253"/>
      <c r="Q58" s="253"/>
      <c r="R58" s="252"/>
      <c r="S58" s="253"/>
      <c r="T58" s="252"/>
    </row>
    <row r="59" spans="1:20" s="111" customFormat="1" x14ac:dyDescent="0.2">
      <c r="A59" s="250"/>
      <c r="B59" s="251"/>
      <c r="C59" s="250"/>
      <c r="D59" s="252"/>
      <c r="E59" s="251"/>
      <c r="F59" s="253"/>
      <c r="G59" s="253"/>
      <c r="H59" s="254"/>
      <c r="I59" s="254"/>
      <c r="J59" s="253"/>
      <c r="K59" s="255"/>
      <c r="L59" s="252"/>
      <c r="M59" s="253"/>
      <c r="N59" s="253"/>
      <c r="O59" s="253"/>
      <c r="P59" s="253"/>
      <c r="Q59" s="253"/>
      <c r="R59" s="252"/>
      <c r="S59" s="253"/>
      <c r="T59" s="252"/>
    </row>
    <row r="60" spans="1:20" s="111" customFormat="1" x14ac:dyDescent="0.2">
      <c r="A60" s="250"/>
      <c r="B60" s="251"/>
      <c r="C60" s="250"/>
      <c r="D60" s="252"/>
      <c r="E60" s="251"/>
      <c r="F60" s="253"/>
      <c r="G60" s="253"/>
      <c r="H60" s="254"/>
      <c r="I60" s="254"/>
      <c r="J60" s="253"/>
      <c r="K60" s="255"/>
      <c r="L60" s="252"/>
      <c r="M60" s="253"/>
      <c r="N60" s="253"/>
      <c r="O60" s="253"/>
      <c r="P60" s="253"/>
      <c r="Q60" s="253"/>
      <c r="R60" s="252"/>
      <c r="S60" s="253"/>
      <c r="T60" s="252"/>
    </row>
    <row r="61" spans="1:20" s="111" customFormat="1" x14ac:dyDescent="0.2">
      <c r="A61" s="250"/>
      <c r="B61" s="251"/>
      <c r="C61" s="250"/>
      <c r="D61" s="252"/>
      <c r="E61" s="251"/>
      <c r="F61" s="253"/>
      <c r="G61" s="253"/>
      <c r="H61" s="254"/>
      <c r="I61" s="254"/>
      <c r="J61" s="253"/>
      <c r="K61" s="255"/>
      <c r="L61" s="252"/>
      <c r="M61" s="253"/>
      <c r="N61" s="253"/>
      <c r="O61" s="253"/>
      <c r="P61" s="253"/>
      <c r="Q61" s="253"/>
      <c r="R61" s="252"/>
      <c r="S61" s="253"/>
      <c r="T61" s="252"/>
    </row>
    <row r="62" spans="1:20" s="111" customFormat="1" x14ac:dyDescent="0.2">
      <c r="A62" s="250"/>
      <c r="B62" s="251"/>
      <c r="C62" s="250"/>
      <c r="D62" s="252"/>
      <c r="E62" s="251"/>
      <c r="F62" s="253"/>
      <c r="G62" s="253"/>
      <c r="H62" s="254"/>
      <c r="I62" s="254"/>
      <c r="J62" s="253"/>
      <c r="K62" s="255"/>
      <c r="L62" s="252"/>
      <c r="M62" s="253"/>
      <c r="N62" s="253"/>
      <c r="O62" s="253"/>
      <c r="P62" s="253"/>
      <c r="Q62" s="253"/>
      <c r="R62" s="252"/>
      <c r="S62" s="253"/>
      <c r="T62" s="252"/>
    </row>
    <row r="63" spans="1:20" s="111" customFormat="1" x14ac:dyDescent="0.2">
      <c r="A63" s="250"/>
      <c r="B63" s="251"/>
      <c r="C63" s="250"/>
      <c r="D63" s="252"/>
      <c r="E63" s="251"/>
      <c r="F63" s="253"/>
      <c r="G63" s="253"/>
      <c r="H63" s="254"/>
      <c r="I63" s="254"/>
      <c r="J63" s="253"/>
      <c r="K63" s="255"/>
      <c r="L63" s="252"/>
      <c r="M63" s="253"/>
      <c r="N63" s="253"/>
      <c r="O63" s="253"/>
      <c r="P63" s="253"/>
      <c r="Q63" s="253"/>
      <c r="R63" s="252"/>
      <c r="S63" s="253"/>
      <c r="T63" s="252"/>
    </row>
    <row r="64" spans="1:20" s="111" customFormat="1" x14ac:dyDescent="0.2">
      <c r="A64" s="250"/>
      <c r="B64" s="251"/>
      <c r="C64" s="250"/>
      <c r="D64" s="252"/>
      <c r="E64" s="251"/>
      <c r="F64" s="253"/>
      <c r="G64" s="253"/>
      <c r="H64" s="254"/>
      <c r="I64" s="254"/>
      <c r="J64" s="253"/>
      <c r="K64" s="255"/>
      <c r="L64" s="252"/>
      <c r="M64" s="253"/>
      <c r="N64" s="253"/>
      <c r="O64" s="253"/>
      <c r="P64" s="253"/>
      <c r="Q64" s="253"/>
      <c r="R64" s="252"/>
      <c r="S64" s="253"/>
      <c r="T64" s="252"/>
    </row>
    <row r="65" spans="1:21" s="111" customFormat="1" x14ac:dyDescent="0.2">
      <c r="A65" s="250"/>
      <c r="B65" s="251"/>
      <c r="C65" s="250"/>
      <c r="D65" s="252"/>
      <c r="E65" s="251"/>
      <c r="F65" s="253"/>
      <c r="G65" s="253"/>
      <c r="H65" s="254"/>
      <c r="I65" s="254"/>
      <c r="J65" s="253"/>
      <c r="K65" s="255"/>
      <c r="L65" s="252"/>
      <c r="M65" s="253"/>
      <c r="N65" s="253"/>
      <c r="O65" s="253"/>
      <c r="P65" s="253"/>
      <c r="Q65" s="253"/>
      <c r="R65" s="252"/>
      <c r="S65" s="253"/>
      <c r="T65" s="252"/>
    </row>
    <row r="66" spans="1:21" s="111" customFormat="1" x14ac:dyDescent="0.2">
      <c r="A66" s="250"/>
      <c r="B66" s="251"/>
      <c r="C66" s="250"/>
      <c r="D66" s="252"/>
      <c r="E66" s="251"/>
      <c r="F66" s="253"/>
      <c r="G66" s="253"/>
      <c r="H66" s="254"/>
      <c r="I66" s="254"/>
      <c r="J66" s="253"/>
      <c r="K66" s="255"/>
      <c r="L66" s="252"/>
      <c r="M66" s="253"/>
      <c r="N66" s="252"/>
      <c r="O66" s="253"/>
      <c r="P66" s="253"/>
      <c r="Q66" s="253"/>
      <c r="R66" s="252"/>
      <c r="S66" s="253"/>
      <c r="T66" s="252"/>
    </row>
    <row r="67" spans="1:21" s="111" customFormat="1" x14ac:dyDescent="0.2">
      <c r="A67" s="250"/>
      <c r="B67" s="251"/>
      <c r="C67" s="250"/>
      <c r="D67" s="252"/>
      <c r="E67" s="251"/>
      <c r="F67" s="253"/>
      <c r="G67" s="253"/>
      <c r="H67" s="254"/>
      <c r="I67" s="254"/>
      <c r="J67" s="253"/>
      <c r="K67" s="255"/>
      <c r="L67" s="252"/>
      <c r="M67" s="253"/>
      <c r="N67" s="253"/>
      <c r="O67" s="253"/>
      <c r="P67" s="253"/>
      <c r="Q67" s="253"/>
      <c r="R67" s="252"/>
      <c r="S67" s="253"/>
      <c r="T67" s="252"/>
    </row>
    <row r="68" spans="1:21" s="111" customFormat="1" x14ac:dyDescent="0.2">
      <c r="A68" s="250"/>
      <c r="B68" s="251"/>
      <c r="C68" s="250"/>
      <c r="D68" s="252"/>
      <c r="E68" s="251"/>
      <c r="F68" s="253"/>
      <c r="G68" s="253"/>
      <c r="H68" s="254"/>
      <c r="I68" s="254"/>
      <c r="J68" s="253"/>
      <c r="K68" s="255"/>
      <c r="L68" s="252"/>
      <c r="M68" s="253"/>
      <c r="N68" s="253"/>
      <c r="O68" s="253"/>
      <c r="P68" s="253"/>
      <c r="Q68" s="253"/>
      <c r="R68" s="252"/>
      <c r="S68" s="253"/>
      <c r="T68" s="252"/>
    </row>
    <row r="69" spans="1:21" s="111" customFormat="1" x14ac:dyDescent="0.2">
      <c r="A69" s="250"/>
      <c r="B69" s="251"/>
      <c r="C69" s="250"/>
      <c r="D69" s="252"/>
      <c r="E69" s="251"/>
      <c r="F69" s="253"/>
      <c r="G69" s="253"/>
      <c r="H69" s="254"/>
      <c r="I69" s="254"/>
      <c r="J69" s="253"/>
      <c r="K69" s="255"/>
      <c r="L69" s="252"/>
      <c r="M69" s="253"/>
      <c r="N69" s="253"/>
      <c r="O69" s="253"/>
      <c r="P69" s="253"/>
      <c r="Q69" s="253"/>
      <c r="R69" s="252"/>
      <c r="S69" s="253"/>
      <c r="T69" s="252"/>
    </row>
    <row r="70" spans="1:21" s="111" customFormat="1" x14ac:dyDescent="0.2">
      <c r="A70" s="250"/>
      <c r="B70" s="251"/>
      <c r="C70" s="250"/>
      <c r="D70" s="252"/>
      <c r="E70" s="251"/>
      <c r="F70" s="253"/>
      <c r="G70" s="253"/>
      <c r="H70" s="254"/>
      <c r="I70" s="254"/>
      <c r="J70" s="253"/>
      <c r="K70" s="255"/>
      <c r="L70" s="252"/>
      <c r="M70" s="253"/>
      <c r="N70" s="253"/>
      <c r="O70" s="253"/>
      <c r="P70" s="253"/>
      <c r="Q70" s="253"/>
      <c r="R70" s="252"/>
      <c r="S70" s="253"/>
      <c r="T70" s="252"/>
    </row>
    <row r="71" spans="1:21" s="111" customFormat="1" x14ac:dyDescent="0.2">
      <c r="A71" s="250"/>
      <c r="B71" s="251"/>
      <c r="C71" s="250"/>
      <c r="D71" s="252"/>
      <c r="E71" s="251"/>
      <c r="F71" s="253"/>
      <c r="G71" s="253"/>
      <c r="H71" s="254"/>
      <c r="I71" s="254"/>
      <c r="J71" s="253"/>
      <c r="K71" s="255"/>
      <c r="L71" s="252"/>
      <c r="M71" s="253"/>
      <c r="N71" s="253"/>
      <c r="O71" s="253"/>
      <c r="P71" s="253"/>
      <c r="Q71" s="253"/>
      <c r="R71" s="252"/>
      <c r="S71" s="253"/>
      <c r="T71" s="252"/>
    </row>
    <row r="72" spans="1:21" s="111" customFormat="1" x14ac:dyDescent="0.2">
      <c r="A72" s="250"/>
      <c r="B72" s="251"/>
      <c r="C72" s="250"/>
      <c r="D72" s="252"/>
      <c r="E72" s="251"/>
      <c r="F72" s="253"/>
      <c r="G72" s="253"/>
      <c r="H72" s="254"/>
      <c r="I72" s="254"/>
      <c r="J72" s="253"/>
      <c r="K72" s="255"/>
      <c r="L72" s="252"/>
      <c r="M72" s="253"/>
      <c r="N72" s="252"/>
      <c r="O72" s="253"/>
      <c r="P72" s="253"/>
      <c r="Q72" s="253"/>
      <c r="R72" s="252"/>
      <c r="S72" s="253"/>
      <c r="T72" s="252"/>
    </row>
    <row r="73" spans="1:21" s="111" customFormat="1" x14ac:dyDescent="0.2">
      <c r="A73" s="250"/>
      <c r="B73" s="251"/>
      <c r="C73" s="250"/>
      <c r="D73" s="252"/>
      <c r="E73" s="251"/>
      <c r="F73" s="253"/>
      <c r="G73" s="253"/>
      <c r="H73" s="254"/>
      <c r="I73" s="254"/>
      <c r="J73" s="253"/>
      <c r="K73" s="255"/>
      <c r="L73" s="252"/>
      <c r="M73" s="253"/>
      <c r="N73" s="253"/>
      <c r="O73" s="253"/>
      <c r="P73" s="253"/>
      <c r="Q73" s="253"/>
      <c r="R73" s="252"/>
      <c r="S73" s="253"/>
      <c r="T73" s="252"/>
    </row>
    <row r="74" spans="1:21" s="111" customFormat="1" x14ac:dyDescent="0.2">
      <c r="A74" s="250"/>
      <c r="B74" s="251"/>
      <c r="C74" s="250"/>
      <c r="D74" s="252"/>
      <c r="E74" s="251"/>
      <c r="F74" s="253"/>
      <c r="G74" s="253"/>
      <c r="H74" s="254"/>
      <c r="I74" s="254"/>
      <c r="J74" s="253"/>
      <c r="K74" s="255"/>
      <c r="L74" s="252"/>
      <c r="M74" s="253"/>
      <c r="N74" s="253"/>
      <c r="O74" s="253"/>
      <c r="P74" s="253"/>
      <c r="Q74" s="253"/>
      <c r="R74" s="252"/>
      <c r="S74" s="253"/>
      <c r="T74" s="252"/>
    </row>
    <row r="75" spans="1:21" s="111" customFormat="1" x14ac:dyDescent="0.2">
      <c r="A75" s="250"/>
      <c r="B75" s="251"/>
      <c r="C75" s="250"/>
      <c r="D75" s="252"/>
      <c r="E75" s="251"/>
      <c r="F75" s="253"/>
      <c r="G75" s="253"/>
      <c r="H75" s="254"/>
      <c r="I75" s="254"/>
      <c r="J75" s="253"/>
      <c r="K75" s="255"/>
      <c r="L75" s="252"/>
      <c r="M75" s="253"/>
      <c r="N75" s="253"/>
      <c r="O75" s="253"/>
      <c r="P75" s="253"/>
      <c r="Q75" s="253"/>
      <c r="R75" s="252"/>
      <c r="S75" s="253"/>
      <c r="T75" s="252"/>
    </row>
    <row r="76" spans="1:21" s="111" customFormat="1" x14ac:dyDescent="0.2">
      <c r="A76" s="250"/>
      <c r="B76" s="251"/>
      <c r="C76" s="250"/>
      <c r="D76" s="252"/>
      <c r="E76" s="251"/>
      <c r="F76" s="253"/>
      <c r="G76" s="253"/>
      <c r="H76" s="254"/>
      <c r="I76" s="254"/>
      <c r="J76" s="253"/>
      <c r="K76" s="255"/>
      <c r="L76" s="252"/>
      <c r="M76" s="253"/>
      <c r="N76" s="253"/>
      <c r="O76" s="253"/>
      <c r="P76" s="253"/>
      <c r="Q76" s="253"/>
      <c r="R76" s="252"/>
      <c r="S76" s="253"/>
      <c r="T76" s="252"/>
    </row>
    <row r="77" spans="1:21" x14ac:dyDescent="0.2">
      <c r="A77" s="257"/>
      <c r="B77" s="257"/>
      <c r="C77" s="257"/>
      <c r="D77" s="257"/>
      <c r="E77" s="257"/>
      <c r="F77" s="258"/>
      <c r="G77" s="258"/>
      <c r="H77" s="259"/>
      <c r="I77" s="259"/>
      <c r="J77" s="259"/>
      <c r="K77" s="259"/>
      <c r="L77" s="257"/>
      <c r="M77" s="258"/>
      <c r="N77" s="257"/>
      <c r="O77" s="258"/>
      <c r="P77" s="258"/>
      <c r="Q77" s="258"/>
      <c r="R77" s="257"/>
      <c r="S77" s="258"/>
      <c r="T77" s="257"/>
      <c r="U77" s="111"/>
    </row>
    <row r="78" spans="1:21" x14ac:dyDescent="0.2">
      <c r="A78" s="260"/>
      <c r="B78" s="261"/>
      <c r="C78" s="261"/>
      <c r="D78" s="262"/>
      <c r="E78" s="261"/>
      <c r="F78" s="262"/>
      <c r="G78" s="261"/>
      <c r="H78" s="263"/>
      <c r="I78" s="263"/>
      <c r="J78" s="261"/>
      <c r="K78" s="259"/>
      <c r="L78" s="257"/>
      <c r="M78" s="258"/>
      <c r="N78" s="258"/>
      <c r="O78" s="258"/>
      <c r="P78" s="258"/>
      <c r="Q78" s="258"/>
      <c r="R78" s="257"/>
      <c r="S78" s="258"/>
      <c r="T78" s="257"/>
      <c r="U78" s="111"/>
    </row>
    <row r="79" spans="1:21" x14ac:dyDescent="0.2">
      <c r="A79" s="260"/>
      <c r="B79" s="260"/>
      <c r="C79" s="260"/>
      <c r="D79" s="264"/>
      <c r="E79" s="260"/>
      <c r="F79" s="264"/>
      <c r="G79" s="260"/>
      <c r="H79" s="263"/>
      <c r="I79" s="263"/>
      <c r="J79" s="264"/>
      <c r="K79" s="259"/>
      <c r="L79" s="257"/>
      <c r="M79" s="257"/>
      <c r="N79" s="258"/>
      <c r="O79" s="258"/>
      <c r="P79" s="258"/>
      <c r="Q79" s="258"/>
      <c r="R79" s="257"/>
      <c r="S79" s="258"/>
      <c r="T79" s="257"/>
      <c r="U79" s="111"/>
    </row>
    <row r="80" spans="1:21" x14ac:dyDescent="0.2">
      <c r="A80" s="260"/>
      <c r="B80" s="260"/>
      <c r="C80" s="260"/>
      <c r="D80" s="264"/>
      <c r="E80" s="265"/>
      <c r="F80" s="262"/>
      <c r="G80" s="264"/>
      <c r="H80" s="263"/>
      <c r="I80" s="263"/>
      <c r="J80" s="264"/>
      <c r="K80" s="266"/>
      <c r="L80" s="264"/>
      <c r="M80" s="262"/>
      <c r="N80" s="262"/>
      <c r="O80" s="262"/>
      <c r="P80" s="262"/>
      <c r="Q80" s="258"/>
      <c r="R80" s="264"/>
      <c r="S80" s="262"/>
      <c r="T80" s="264"/>
      <c r="U80" s="111"/>
    </row>
    <row r="81" spans="1:21" x14ac:dyDescent="0.2">
      <c r="A81" s="260"/>
      <c r="B81" s="260"/>
      <c r="C81" s="260"/>
      <c r="D81" s="262"/>
      <c r="E81" s="265"/>
      <c r="F81" s="262"/>
      <c r="G81" s="264"/>
      <c r="H81" s="263"/>
      <c r="I81" s="263"/>
      <c r="J81" s="264"/>
      <c r="K81" s="266"/>
      <c r="L81" s="264"/>
      <c r="M81" s="262"/>
      <c r="N81" s="262"/>
      <c r="O81" s="262"/>
      <c r="P81" s="262"/>
      <c r="Q81" s="262"/>
      <c r="R81" s="264"/>
      <c r="S81" s="262"/>
      <c r="T81" s="264"/>
      <c r="U81" s="111"/>
    </row>
    <row r="82" spans="1:21" x14ac:dyDescent="0.2">
      <c r="A82" s="260"/>
      <c r="B82" s="260"/>
      <c r="C82" s="260"/>
      <c r="D82" s="262"/>
      <c r="E82" s="265"/>
      <c r="F82" s="262"/>
      <c r="G82" s="264"/>
      <c r="H82" s="263"/>
      <c r="I82" s="263"/>
      <c r="J82" s="264"/>
      <c r="K82" s="266"/>
      <c r="L82" s="264"/>
      <c r="M82" s="262"/>
      <c r="N82" s="262"/>
      <c r="O82" s="262"/>
      <c r="P82" s="262"/>
      <c r="Q82" s="262"/>
      <c r="R82" s="264"/>
      <c r="S82" s="262"/>
      <c r="T82" s="264"/>
      <c r="U82" s="111"/>
    </row>
    <row r="83" spans="1:21" x14ac:dyDescent="0.2">
      <c r="A83" s="260"/>
      <c r="B83" s="260"/>
      <c r="C83" s="260"/>
      <c r="D83" s="262"/>
      <c r="E83" s="265"/>
      <c r="F83" s="262"/>
      <c r="G83" s="264"/>
      <c r="H83" s="263"/>
      <c r="I83" s="263"/>
      <c r="J83" s="264"/>
      <c r="K83" s="266"/>
      <c r="L83" s="264"/>
      <c r="M83" s="262"/>
      <c r="N83" s="262"/>
      <c r="O83" s="262"/>
      <c r="P83" s="262"/>
      <c r="Q83" s="262"/>
      <c r="R83" s="264"/>
      <c r="S83" s="262"/>
      <c r="T83" s="264"/>
      <c r="U83" s="111"/>
    </row>
    <row r="84" spans="1:21" x14ac:dyDescent="0.2">
      <c r="A84" s="260"/>
      <c r="B84" s="260"/>
      <c r="C84" s="260"/>
      <c r="D84" s="260"/>
      <c r="E84" s="265"/>
      <c r="F84" s="262"/>
      <c r="G84" s="261"/>
      <c r="H84" s="263"/>
      <c r="I84" s="263"/>
      <c r="J84" s="264"/>
      <c r="K84" s="263"/>
      <c r="L84" s="260"/>
      <c r="M84" s="261"/>
      <c r="N84" s="261"/>
      <c r="O84" s="261"/>
      <c r="P84" s="261"/>
      <c r="Q84" s="262"/>
      <c r="R84" s="264"/>
      <c r="S84" s="262"/>
      <c r="T84" s="264"/>
      <c r="U84" s="111"/>
    </row>
    <row r="85" spans="1:21" x14ac:dyDescent="0.2">
      <c r="A85" s="260"/>
      <c r="B85" s="260"/>
      <c r="C85" s="260"/>
      <c r="D85" s="260"/>
      <c r="E85" s="260"/>
      <c r="F85" s="264"/>
      <c r="G85" s="260"/>
      <c r="H85" s="263"/>
      <c r="I85" s="263"/>
      <c r="J85" s="264"/>
      <c r="K85" s="263"/>
      <c r="L85" s="260"/>
      <c r="M85" s="261"/>
      <c r="N85" s="261"/>
      <c r="O85" s="261"/>
      <c r="P85" s="261"/>
      <c r="Q85" s="262"/>
      <c r="R85" s="264"/>
      <c r="S85" s="262"/>
      <c r="T85" s="264"/>
      <c r="U85" s="111"/>
    </row>
    <row r="86" spans="1:21" x14ac:dyDescent="0.2">
      <c r="A86" s="260"/>
      <c r="B86" s="260"/>
      <c r="C86" s="260"/>
      <c r="D86" s="260"/>
      <c r="E86" s="265"/>
      <c r="F86" s="264"/>
      <c r="G86" s="260"/>
      <c r="H86" s="263"/>
      <c r="I86" s="263"/>
      <c r="J86" s="264"/>
      <c r="K86" s="263"/>
      <c r="L86" s="260"/>
      <c r="M86" s="261"/>
      <c r="N86" s="261"/>
      <c r="O86" s="261"/>
      <c r="P86" s="261"/>
      <c r="Q86" s="262"/>
      <c r="R86" s="264"/>
      <c r="S86" s="262"/>
      <c r="T86" s="264"/>
      <c r="U86" s="111"/>
    </row>
    <row r="87" spans="1:21" x14ac:dyDescent="0.2">
      <c r="A87" s="260"/>
      <c r="B87" s="260"/>
      <c r="C87" s="260"/>
      <c r="D87" s="260"/>
      <c r="E87" s="265"/>
      <c r="F87" s="264"/>
      <c r="G87" s="260"/>
      <c r="H87" s="263"/>
      <c r="I87" s="263"/>
      <c r="J87" s="264"/>
      <c r="K87" s="263"/>
      <c r="L87" s="260"/>
      <c r="M87" s="261"/>
      <c r="N87" s="261"/>
      <c r="O87" s="261"/>
      <c r="P87" s="261"/>
      <c r="Q87" s="262"/>
      <c r="R87" s="264"/>
      <c r="S87" s="262"/>
      <c r="T87" s="264"/>
      <c r="U87" s="111"/>
    </row>
    <row r="88" spans="1:21" x14ac:dyDescent="0.2">
      <c r="A88" s="260"/>
      <c r="B88" s="260"/>
      <c r="C88" s="260"/>
      <c r="D88" s="260"/>
      <c r="E88" s="265"/>
      <c r="F88" s="264"/>
      <c r="G88" s="264"/>
      <c r="H88" s="263"/>
      <c r="I88" s="263"/>
      <c r="J88" s="264"/>
      <c r="K88" s="263"/>
      <c r="L88" s="260"/>
      <c r="M88" s="261"/>
      <c r="N88" s="261"/>
      <c r="O88" s="261"/>
      <c r="P88" s="261"/>
      <c r="Q88" s="262"/>
      <c r="R88" s="264"/>
      <c r="S88" s="262"/>
      <c r="T88" s="264"/>
      <c r="U88" s="111"/>
    </row>
    <row r="89" spans="1:21" x14ac:dyDescent="0.2">
      <c r="A89" s="260"/>
      <c r="B89" s="260"/>
      <c r="C89" s="260"/>
      <c r="D89" s="260"/>
      <c r="E89" s="265"/>
      <c r="F89" s="264"/>
      <c r="G89" s="260"/>
      <c r="H89" s="263"/>
      <c r="I89" s="263"/>
      <c r="J89" s="264"/>
      <c r="K89" s="263"/>
      <c r="L89" s="260"/>
      <c r="M89" s="261"/>
      <c r="N89" s="261"/>
      <c r="O89" s="261"/>
      <c r="P89" s="261"/>
      <c r="Q89" s="267"/>
      <c r="R89" s="264"/>
      <c r="S89" s="262"/>
      <c r="T89" s="264"/>
      <c r="U89" s="111"/>
    </row>
    <row r="90" spans="1:21" x14ac:dyDescent="0.2">
      <c r="A90" s="260"/>
      <c r="B90" s="260"/>
      <c r="C90" s="260"/>
      <c r="D90" s="260"/>
      <c r="E90" s="261"/>
      <c r="F90" s="264"/>
      <c r="G90" s="264"/>
      <c r="H90" s="263"/>
      <c r="I90" s="263"/>
      <c r="J90" s="264"/>
      <c r="K90" s="263"/>
      <c r="L90" s="260"/>
      <c r="M90" s="261"/>
      <c r="N90" s="261"/>
      <c r="O90" s="261"/>
      <c r="P90" s="261"/>
      <c r="Q90" s="262"/>
      <c r="R90" s="264"/>
      <c r="S90" s="262"/>
      <c r="T90" s="264"/>
      <c r="U90" s="111"/>
    </row>
    <row r="91" spans="1:21" x14ac:dyDescent="0.2">
      <c r="A91" s="260"/>
      <c r="B91" s="260"/>
      <c r="C91" s="260"/>
      <c r="D91" s="260"/>
      <c r="E91" s="261"/>
      <c r="F91" s="264"/>
      <c r="G91" s="264"/>
      <c r="H91" s="263"/>
      <c r="I91" s="263"/>
      <c r="J91" s="264"/>
      <c r="K91" s="263"/>
      <c r="L91" s="260"/>
      <c r="M91" s="261"/>
      <c r="N91" s="260"/>
      <c r="O91" s="261"/>
      <c r="P91" s="260"/>
      <c r="Q91" s="262"/>
      <c r="R91" s="264"/>
      <c r="S91" s="262"/>
      <c r="T91" s="264"/>
      <c r="U91" s="111"/>
    </row>
    <row r="92" spans="1:21" x14ac:dyDescent="0.2">
      <c r="A92" s="260"/>
      <c r="B92" s="260"/>
      <c r="C92" s="260"/>
      <c r="D92" s="260"/>
      <c r="E92" s="261"/>
      <c r="F92" s="264"/>
      <c r="G92" s="264"/>
      <c r="H92" s="263"/>
      <c r="I92" s="263"/>
      <c r="J92" s="264"/>
      <c r="K92" s="263"/>
      <c r="L92" s="260"/>
      <c r="M92" s="261"/>
      <c r="N92" s="260"/>
      <c r="O92" s="261"/>
      <c r="P92" s="260"/>
      <c r="Q92" s="262"/>
      <c r="R92" s="264"/>
      <c r="S92" s="262"/>
      <c r="T92" s="264"/>
      <c r="U92" s="111"/>
    </row>
    <row r="93" spans="1:21" x14ac:dyDescent="0.2">
      <c r="A93" s="260"/>
      <c r="B93" s="260"/>
      <c r="C93" s="260"/>
      <c r="D93" s="260"/>
      <c r="E93" s="265"/>
      <c r="F93" s="264"/>
      <c r="G93" s="260"/>
      <c r="H93" s="263"/>
      <c r="I93" s="263"/>
      <c r="J93" s="264"/>
      <c r="K93" s="263"/>
      <c r="L93" s="260"/>
      <c r="M93" s="261"/>
      <c r="N93" s="261"/>
      <c r="O93" s="261"/>
      <c r="P93" s="261"/>
      <c r="Q93" s="262"/>
      <c r="R93" s="264"/>
      <c r="S93" s="262"/>
      <c r="T93" s="264"/>
      <c r="U93" s="111"/>
    </row>
    <row r="94" spans="1:21" x14ac:dyDescent="0.2">
      <c r="A94" s="260"/>
      <c r="B94" s="260"/>
      <c r="C94" s="260"/>
      <c r="D94" s="260"/>
      <c r="E94" s="265"/>
      <c r="F94" s="264"/>
      <c r="G94" s="264"/>
      <c r="H94" s="263"/>
      <c r="I94" s="263"/>
      <c r="J94" s="264"/>
      <c r="K94" s="263"/>
      <c r="L94" s="260"/>
      <c r="M94" s="261"/>
      <c r="N94" s="261"/>
      <c r="O94" s="261"/>
      <c r="P94" s="261"/>
      <c r="Q94" s="262"/>
      <c r="R94" s="264"/>
      <c r="S94" s="262"/>
      <c r="T94" s="264"/>
      <c r="U94" s="111"/>
    </row>
    <row r="95" spans="1:21" x14ac:dyDescent="0.2">
      <c r="A95" s="260"/>
      <c r="B95" s="260"/>
      <c r="C95" s="260"/>
      <c r="D95" s="260"/>
      <c r="E95" s="265"/>
      <c r="F95" s="264"/>
      <c r="G95" s="260"/>
      <c r="H95" s="263"/>
      <c r="I95" s="263"/>
      <c r="J95" s="264"/>
      <c r="K95" s="263"/>
      <c r="L95" s="260"/>
      <c r="M95" s="261"/>
      <c r="N95" s="261"/>
      <c r="O95" s="261"/>
      <c r="P95" s="261"/>
      <c r="Q95" s="262"/>
      <c r="R95" s="264"/>
      <c r="S95" s="262"/>
      <c r="T95" s="264"/>
      <c r="U95" s="111"/>
    </row>
    <row r="96" spans="1:21" x14ac:dyDescent="0.2">
      <c r="A96" s="260"/>
      <c r="B96" s="260"/>
      <c r="C96" s="260"/>
      <c r="D96" s="260"/>
      <c r="E96" s="265"/>
      <c r="F96" s="264"/>
      <c r="G96" s="260"/>
      <c r="H96" s="263"/>
      <c r="I96" s="263"/>
      <c r="J96" s="264"/>
      <c r="K96" s="263"/>
      <c r="L96" s="260"/>
      <c r="M96" s="261"/>
      <c r="N96" s="261"/>
      <c r="O96" s="261"/>
      <c r="P96" s="261"/>
      <c r="Q96" s="262"/>
      <c r="R96" s="264"/>
      <c r="S96" s="262"/>
      <c r="T96" s="264"/>
      <c r="U96" s="111"/>
    </row>
    <row r="97" spans="1:21" x14ac:dyDescent="0.2">
      <c r="A97" s="260"/>
      <c r="B97" s="260"/>
      <c r="C97" s="260"/>
      <c r="D97" s="260"/>
      <c r="E97" s="265"/>
      <c r="F97" s="264"/>
      <c r="G97" s="260"/>
      <c r="H97" s="263"/>
      <c r="I97" s="263"/>
      <c r="J97" s="264"/>
      <c r="K97" s="263"/>
      <c r="L97" s="260"/>
      <c r="M97" s="261"/>
      <c r="N97" s="260"/>
      <c r="O97" s="261"/>
      <c r="P97" s="260"/>
      <c r="Q97" s="262"/>
      <c r="R97" s="264"/>
      <c r="S97" s="262"/>
      <c r="T97" s="264"/>
      <c r="U97" s="111"/>
    </row>
    <row r="98" spans="1:21" x14ac:dyDescent="0.2">
      <c r="A98" s="260"/>
      <c r="B98" s="260"/>
      <c r="C98" s="260"/>
      <c r="D98" s="260"/>
      <c r="E98" s="265"/>
      <c r="F98" s="264"/>
      <c r="G98" s="260"/>
      <c r="H98" s="263"/>
      <c r="I98" s="263"/>
      <c r="J98" s="264"/>
      <c r="K98" s="263"/>
      <c r="L98" s="260"/>
      <c r="M98" s="261"/>
      <c r="N98" s="261"/>
      <c r="O98" s="261"/>
      <c r="P98" s="261"/>
      <c r="Q98" s="262"/>
      <c r="R98" s="264"/>
      <c r="S98" s="262"/>
      <c r="T98" s="264"/>
      <c r="U98" s="111"/>
    </row>
    <row r="99" spans="1:21" x14ac:dyDescent="0.2">
      <c r="A99" s="260"/>
      <c r="B99" s="260"/>
      <c r="C99" s="260"/>
      <c r="D99" s="260"/>
      <c r="E99" s="265"/>
      <c r="F99" s="264"/>
      <c r="G99" s="264"/>
      <c r="H99" s="263"/>
      <c r="I99" s="263"/>
      <c r="J99" s="264"/>
      <c r="K99" s="263"/>
      <c r="L99" s="260"/>
      <c r="M99" s="261"/>
      <c r="N99" s="261"/>
      <c r="O99" s="261"/>
      <c r="P99" s="261"/>
      <c r="Q99" s="262"/>
      <c r="R99" s="264"/>
      <c r="S99" s="262"/>
      <c r="T99" s="264"/>
      <c r="U99" s="111"/>
    </row>
    <row r="100" spans="1:21" x14ac:dyDescent="0.2">
      <c r="A100" s="260"/>
      <c r="B100" s="260"/>
      <c r="C100" s="260"/>
      <c r="D100" s="260"/>
      <c r="E100" s="265"/>
      <c r="F100" s="264"/>
      <c r="G100" s="260"/>
      <c r="H100" s="263"/>
      <c r="I100" s="263"/>
      <c r="J100" s="264"/>
      <c r="K100" s="263"/>
      <c r="L100" s="260"/>
      <c r="M100" s="261"/>
      <c r="N100" s="261"/>
      <c r="O100" s="261"/>
      <c r="P100" s="261"/>
      <c r="Q100" s="262"/>
      <c r="R100" s="264"/>
      <c r="S100" s="262"/>
      <c r="T100" s="264"/>
      <c r="U100" s="111"/>
    </row>
    <row r="101" spans="1:21" x14ac:dyDescent="0.2">
      <c r="A101" s="260"/>
      <c r="B101" s="260"/>
      <c r="C101" s="260"/>
      <c r="D101" s="260"/>
      <c r="E101" s="265"/>
      <c r="F101" s="264"/>
      <c r="G101" s="260"/>
      <c r="H101" s="263"/>
      <c r="I101" s="263"/>
      <c r="J101" s="264"/>
      <c r="K101" s="263"/>
      <c r="L101" s="260"/>
      <c r="M101" s="261"/>
      <c r="N101" s="261"/>
      <c r="O101" s="261"/>
      <c r="P101" s="261"/>
      <c r="Q101" s="262"/>
      <c r="R101" s="264"/>
      <c r="S101" s="262"/>
      <c r="T101" s="264"/>
      <c r="U101" s="111"/>
    </row>
    <row r="102" spans="1:21" x14ac:dyDescent="0.2">
      <c r="A102" s="260"/>
      <c r="B102" s="260"/>
      <c r="C102" s="260"/>
      <c r="D102" s="261"/>
      <c r="E102" s="265"/>
      <c r="F102" s="262"/>
      <c r="G102" s="264"/>
      <c r="H102" s="263"/>
      <c r="I102" s="263"/>
      <c r="J102" s="264"/>
      <c r="K102" s="263"/>
      <c r="L102" s="260"/>
      <c r="M102" s="261"/>
      <c r="N102" s="261"/>
      <c r="O102" s="261"/>
      <c r="P102" s="261"/>
      <c r="Q102" s="258"/>
      <c r="R102" s="257"/>
      <c r="S102" s="258"/>
      <c r="T102" s="264"/>
      <c r="U102" s="111"/>
    </row>
    <row r="103" spans="1:21" x14ac:dyDescent="0.2">
      <c r="A103" s="260"/>
      <c r="B103" s="260"/>
      <c r="C103" s="260"/>
      <c r="D103" s="260"/>
      <c r="E103" s="265"/>
      <c r="F103" s="264"/>
      <c r="G103" s="260"/>
      <c r="H103" s="263"/>
      <c r="I103" s="263"/>
      <c r="J103" s="264"/>
      <c r="K103" s="263"/>
      <c r="L103" s="260"/>
      <c r="M103" s="261"/>
      <c r="N103" s="260"/>
      <c r="O103" s="261"/>
      <c r="P103" s="260"/>
      <c r="Q103" s="262"/>
      <c r="R103" s="264"/>
      <c r="S103" s="262"/>
      <c r="T103" s="264"/>
      <c r="U103" s="111"/>
    </row>
    <row r="104" spans="1:21" x14ac:dyDescent="0.2">
      <c r="A104" s="260"/>
      <c r="B104" s="260"/>
      <c r="C104" s="260"/>
      <c r="D104" s="260"/>
      <c r="E104" s="265"/>
      <c r="F104" s="264"/>
      <c r="G104" s="264"/>
      <c r="H104" s="263"/>
      <c r="I104" s="263"/>
      <c r="J104" s="264"/>
      <c r="K104" s="263"/>
      <c r="L104" s="260"/>
      <c r="M104" s="261"/>
      <c r="N104" s="260"/>
      <c r="O104" s="261"/>
      <c r="P104" s="261"/>
      <c r="Q104" s="262"/>
      <c r="R104" s="264"/>
      <c r="S104" s="262"/>
      <c r="T104" s="264"/>
      <c r="U104" s="111"/>
    </row>
    <row r="105" spans="1:21" x14ac:dyDescent="0.2">
      <c r="A105" s="260"/>
      <c r="B105" s="260"/>
      <c r="C105" s="260"/>
      <c r="D105" s="260"/>
      <c r="E105" s="265"/>
      <c r="F105" s="264"/>
      <c r="G105" s="264"/>
      <c r="H105" s="263"/>
      <c r="I105" s="263"/>
      <c r="J105" s="264"/>
      <c r="K105" s="263"/>
      <c r="L105" s="260"/>
      <c r="M105" s="261"/>
      <c r="N105" s="260"/>
      <c r="O105" s="261"/>
      <c r="P105" s="261"/>
      <c r="Q105" s="262"/>
      <c r="R105" s="264"/>
      <c r="S105" s="262"/>
      <c r="T105" s="264"/>
      <c r="U105" s="111"/>
    </row>
    <row r="106" spans="1:21" x14ac:dyDescent="0.2">
      <c r="A106" s="260"/>
      <c r="B106" s="260"/>
      <c r="C106" s="260"/>
      <c r="D106" s="260"/>
      <c r="E106" s="265"/>
      <c r="F106" s="264"/>
      <c r="G106" s="264"/>
      <c r="H106" s="263"/>
      <c r="I106" s="263"/>
      <c r="J106" s="264"/>
      <c r="K106" s="263"/>
      <c r="L106" s="260"/>
      <c r="M106" s="261"/>
      <c r="N106" s="261"/>
      <c r="O106" s="261"/>
      <c r="P106" s="261"/>
      <c r="Q106" s="262"/>
      <c r="R106" s="264"/>
      <c r="S106" s="262"/>
      <c r="T106" s="264"/>
      <c r="U106" s="111"/>
    </row>
    <row r="107" spans="1:21" x14ac:dyDescent="0.2">
      <c r="A107" s="260"/>
      <c r="B107" s="260"/>
      <c r="C107" s="260"/>
      <c r="D107" s="260"/>
      <c r="E107" s="265"/>
      <c r="F107" s="264"/>
      <c r="G107" s="260"/>
      <c r="H107" s="263"/>
      <c r="I107" s="263"/>
      <c r="J107" s="264"/>
      <c r="K107" s="263"/>
      <c r="L107" s="260"/>
      <c r="M107" s="261"/>
      <c r="N107" s="261"/>
      <c r="O107" s="261"/>
      <c r="P107" s="261"/>
      <c r="Q107" s="262"/>
      <c r="R107" s="264"/>
      <c r="S107" s="262"/>
      <c r="T107" s="264"/>
      <c r="U107" s="111"/>
    </row>
    <row r="108" spans="1:21" x14ac:dyDescent="0.2">
      <c r="A108" s="260"/>
      <c r="B108" s="260"/>
      <c r="C108" s="260"/>
      <c r="D108" s="260"/>
      <c r="E108" s="265"/>
      <c r="F108" s="264"/>
      <c r="G108" s="264"/>
      <c r="H108" s="263"/>
      <c r="I108" s="263"/>
      <c r="J108" s="264"/>
      <c r="K108" s="263"/>
      <c r="L108" s="260"/>
      <c r="M108" s="261"/>
      <c r="N108" s="260"/>
      <c r="O108" s="261"/>
      <c r="P108" s="260"/>
      <c r="Q108" s="262"/>
      <c r="R108" s="264"/>
      <c r="S108" s="262"/>
      <c r="T108" s="264"/>
      <c r="U108" s="111"/>
    </row>
    <row r="109" spans="1:21" x14ac:dyDescent="0.2">
      <c r="A109" s="260"/>
      <c r="B109" s="260"/>
      <c r="C109" s="260"/>
      <c r="D109" s="260"/>
      <c r="E109" s="265"/>
      <c r="F109" s="264"/>
      <c r="G109" s="264"/>
      <c r="H109" s="263"/>
      <c r="I109" s="263"/>
      <c r="J109" s="264"/>
      <c r="K109" s="263"/>
      <c r="L109" s="260"/>
      <c r="M109" s="261"/>
      <c r="N109" s="260"/>
      <c r="O109" s="261"/>
      <c r="P109" s="260"/>
      <c r="Q109" s="262"/>
      <c r="R109" s="264"/>
      <c r="S109" s="262"/>
      <c r="T109" s="264"/>
      <c r="U109" s="111"/>
    </row>
    <row r="110" spans="1:21" x14ac:dyDescent="0.2">
      <c r="A110" s="260"/>
      <c r="B110" s="260"/>
      <c r="C110" s="260"/>
      <c r="D110" s="260"/>
      <c r="E110" s="265"/>
      <c r="F110" s="264"/>
      <c r="G110" s="264"/>
      <c r="H110" s="263"/>
      <c r="I110" s="263"/>
      <c r="J110" s="264"/>
      <c r="K110" s="263"/>
      <c r="L110" s="260"/>
      <c r="M110" s="261"/>
      <c r="N110" s="260"/>
      <c r="O110" s="261"/>
      <c r="P110" s="260"/>
      <c r="Q110" s="262"/>
      <c r="R110" s="264"/>
      <c r="S110" s="262"/>
      <c r="T110" s="264"/>
      <c r="U110" s="111"/>
    </row>
    <row r="111" spans="1:21" x14ac:dyDescent="0.2">
      <c r="A111" s="260"/>
      <c r="B111" s="260"/>
      <c r="C111" s="260"/>
      <c r="D111" s="260"/>
      <c r="E111" s="265"/>
      <c r="F111" s="264"/>
      <c r="G111" s="264"/>
      <c r="H111" s="263"/>
      <c r="I111" s="263"/>
      <c r="J111" s="264"/>
      <c r="K111" s="263"/>
      <c r="L111" s="260"/>
      <c r="M111" s="261"/>
      <c r="N111" s="261"/>
      <c r="O111" s="261"/>
      <c r="P111" s="261"/>
      <c r="Q111" s="262"/>
      <c r="R111" s="264"/>
      <c r="S111" s="262"/>
      <c r="T111" s="264"/>
      <c r="U111" s="111"/>
    </row>
    <row r="112" spans="1:21" x14ac:dyDescent="0.2">
      <c r="A112" s="260"/>
      <c r="B112" s="260"/>
      <c r="C112" s="260"/>
      <c r="D112" s="260"/>
      <c r="E112" s="265"/>
      <c r="F112" s="262"/>
      <c r="G112" s="264"/>
      <c r="H112" s="263"/>
      <c r="I112" s="263"/>
      <c r="J112" s="264"/>
      <c r="K112" s="263"/>
      <c r="L112" s="260"/>
      <c r="M112" s="261"/>
      <c r="N112" s="261"/>
      <c r="O112" s="261"/>
      <c r="P112" s="261"/>
      <c r="Q112" s="262"/>
      <c r="R112" s="264"/>
      <c r="S112" s="262"/>
      <c r="T112" s="264"/>
      <c r="U112" s="111"/>
    </row>
    <row r="113" spans="1:21" x14ac:dyDescent="0.2">
      <c r="A113" s="260"/>
      <c r="B113" s="260"/>
      <c r="C113" s="260"/>
      <c r="D113" s="268"/>
      <c r="E113" s="265"/>
      <c r="F113" s="264"/>
      <c r="G113" s="264"/>
      <c r="H113" s="263"/>
      <c r="I113" s="263"/>
      <c r="J113" s="261"/>
      <c r="K113" s="263"/>
      <c r="L113" s="260"/>
      <c r="M113" s="261"/>
      <c r="N113" s="261"/>
      <c r="O113" s="261"/>
      <c r="P113" s="261"/>
      <c r="Q113" s="262"/>
      <c r="R113" s="264"/>
      <c r="S113" s="262"/>
      <c r="T113" s="264"/>
      <c r="U113" s="111"/>
    </row>
    <row r="114" spans="1:21" x14ac:dyDescent="0.2">
      <c r="A114" s="260"/>
      <c r="B114" s="260"/>
      <c r="C114" s="260"/>
      <c r="D114" s="268"/>
      <c r="E114" s="265"/>
      <c r="F114" s="262"/>
      <c r="G114" s="262"/>
      <c r="H114" s="263"/>
      <c r="I114" s="263"/>
      <c r="J114" s="262"/>
      <c r="K114" s="263"/>
      <c r="L114" s="260"/>
      <c r="M114" s="261"/>
      <c r="N114" s="261"/>
      <c r="O114" s="261"/>
      <c r="P114" s="261"/>
      <c r="Q114" s="262"/>
      <c r="R114" s="264"/>
      <c r="S114" s="262"/>
      <c r="T114" s="264"/>
      <c r="U114" s="111"/>
    </row>
    <row r="115" spans="1:21" x14ac:dyDescent="0.2">
      <c r="A115" s="260"/>
      <c r="B115" s="261"/>
      <c r="C115" s="260"/>
      <c r="D115" s="268"/>
      <c r="E115" s="265"/>
      <c r="F115" s="262"/>
      <c r="G115" s="262"/>
      <c r="H115" s="263"/>
      <c r="I115" s="263"/>
      <c r="J115" s="262"/>
      <c r="K115" s="263"/>
      <c r="L115" s="260"/>
      <c r="M115" s="261"/>
      <c r="N115" s="261"/>
      <c r="O115" s="261"/>
      <c r="P115" s="261"/>
      <c r="Q115" s="262"/>
      <c r="R115" s="264"/>
      <c r="S115" s="262"/>
      <c r="T115" s="264"/>
      <c r="U115" s="111"/>
    </row>
    <row r="116" spans="1:21" x14ac:dyDescent="0.2">
      <c r="A116" s="260"/>
      <c r="B116" s="261"/>
      <c r="C116" s="260"/>
      <c r="D116" s="260"/>
      <c r="E116" s="261"/>
      <c r="F116" s="262"/>
      <c r="G116" s="262"/>
      <c r="H116" s="263"/>
      <c r="I116" s="263"/>
      <c r="J116" s="261"/>
      <c r="K116" s="263"/>
      <c r="L116" s="260"/>
      <c r="M116" s="261"/>
      <c r="N116" s="261"/>
      <c r="O116" s="261"/>
      <c r="P116" s="261"/>
      <c r="Q116" s="262"/>
      <c r="R116" s="264"/>
      <c r="S116" s="262"/>
      <c r="T116" s="264"/>
      <c r="U116" s="111"/>
    </row>
    <row r="117" spans="1:21" x14ac:dyDescent="0.2">
      <c r="A117" s="260"/>
      <c r="B117" s="261"/>
      <c r="C117" s="260"/>
      <c r="D117" s="260"/>
      <c r="E117" s="261"/>
      <c r="F117" s="264"/>
      <c r="G117" s="262"/>
      <c r="H117" s="263"/>
      <c r="I117" s="263"/>
      <c r="J117" s="262"/>
      <c r="K117" s="263"/>
      <c r="L117" s="260"/>
      <c r="M117" s="261"/>
      <c r="N117" s="261"/>
      <c r="O117" s="261"/>
      <c r="P117" s="261"/>
      <c r="Q117" s="262"/>
      <c r="R117" s="264"/>
      <c r="S117" s="262"/>
      <c r="T117" s="264"/>
      <c r="U117" s="111"/>
    </row>
    <row r="118" spans="1:21" x14ac:dyDescent="0.2">
      <c r="A118" s="260"/>
      <c r="B118" s="261"/>
      <c r="C118" s="260"/>
      <c r="D118" s="260"/>
      <c r="E118" s="261"/>
      <c r="F118" s="264"/>
      <c r="G118" s="262"/>
      <c r="H118" s="263"/>
      <c r="I118" s="263"/>
      <c r="J118" s="264"/>
      <c r="K118" s="263"/>
      <c r="L118" s="260"/>
      <c r="M118" s="261"/>
      <c r="N118" s="260"/>
      <c r="O118" s="261"/>
      <c r="P118" s="260"/>
      <c r="Q118" s="262"/>
      <c r="R118" s="264"/>
      <c r="S118" s="262"/>
      <c r="T118" s="264"/>
      <c r="U118" s="111"/>
    </row>
    <row r="119" spans="1:21" x14ac:dyDescent="0.2">
      <c r="A119" s="260"/>
      <c r="B119" s="261"/>
      <c r="C119" s="260"/>
      <c r="D119" s="260"/>
      <c r="E119" s="261"/>
      <c r="F119" s="264"/>
      <c r="G119" s="262"/>
      <c r="H119" s="263"/>
      <c r="I119" s="263"/>
      <c r="J119" s="264"/>
      <c r="K119" s="263"/>
      <c r="L119" s="260"/>
      <c r="M119" s="261"/>
      <c r="N119" s="260"/>
      <c r="O119" s="261"/>
      <c r="P119" s="261"/>
      <c r="Q119" s="262"/>
      <c r="R119" s="264"/>
      <c r="S119" s="262"/>
      <c r="T119" s="264"/>
      <c r="U119" s="111"/>
    </row>
    <row r="120" spans="1:21" x14ac:dyDescent="0.2">
      <c r="A120" s="260"/>
      <c r="B120" s="261"/>
      <c r="C120" s="260"/>
      <c r="D120" s="268"/>
      <c r="E120" s="265"/>
      <c r="F120" s="264"/>
      <c r="G120" s="262"/>
      <c r="H120" s="263"/>
      <c r="I120" s="263"/>
      <c r="J120" s="261"/>
      <c r="K120" s="263"/>
      <c r="L120" s="260"/>
      <c r="M120" s="261"/>
      <c r="N120" s="261"/>
      <c r="O120" s="261"/>
      <c r="P120" s="261"/>
      <c r="Q120" s="262"/>
      <c r="R120" s="264"/>
      <c r="S120" s="262"/>
      <c r="T120" s="264"/>
      <c r="U120" s="111"/>
    </row>
    <row r="121" spans="1:21" x14ac:dyDescent="0.2">
      <c r="A121" s="260"/>
      <c r="B121" s="261"/>
      <c r="C121" s="268"/>
      <c r="D121" s="265"/>
      <c r="E121" s="265"/>
      <c r="F121" s="262"/>
      <c r="G121" s="261"/>
      <c r="H121" s="263"/>
      <c r="I121" s="263"/>
      <c r="J121" s="261"/>
      <c r="K121" s="263"/>
      <c r="L121" s="260"/>
      <c r="M121" s="261"/>
      <c r="N121" s="261"/>
      <c r="O121" s="261"/>
      <c r="P121" s="261"/>
      <c r="Q121" s="262"/>
      <c r="R121" s="264"/>
      <c r="S121" s="262"/>
      <c r="T121" s="264"/>
      <c r="U121" s="111"/>
    </row>
    <row r="122" spans="1:21" x14ac:dyDescent="0.2">
      <c r="A122" s="260"/>
      <c r="B122" s="261"/>
      <c r="C122" s="268"/>
      <c r="D122" s="268"/>
      <c r="E122" s="265"/>
      <c r="F122" s="262"/>
      <c r="G122" s="261"/>
      <c r="H122" s="263"/>
      <c r="I122" s="263"/>
      <c r="J122" s="265"/>
      <c r="K122" s="263"/>
      <c r="L122" s="260"/>
      <c r="M122" s="261"/>
      <c r="N122" s="261"/>
      <c r="O122" s="261"/>
      <c r="P122" s="261"/>
      <c r="Q122" s="262"/>
      <c r="R122" s="264"/>
      <c r="S122" s="262"/>
      <c r="T122" s="264"/>
      <c r="U122" s="111"/>
    </row>
    <row r="123" spans="1:21" x14ac:dyDescent="0.2">
      <c r="A123" s="260"/>
      <c r="B123" s="261"/>
      <c r="C123" s="260"/>
      <c r="D123" s="268"/>
      <c r="E123" s="265"/>
      <c r="F123" s="264"/>
      <c r="G123" s="262"/>
      <c r="H123" s="263"/>
      <c r="I123" s="263"/>
      <c r="J123" s="265"/>
      <c r="K123" s="263"/>
      <c r="L123" s="260"/>
      <c r="M123" s="261"/>
      <c r="N123" s="260"/>
      <c r="O123" s="261"/>
      <c r="P123" s="260"/>
      <c r="Q123" s="262"/>
      <c r="R123" s="264"/>
      <c r="S123" s="262"/>
      <c r="T123" s="264"/>
      <c r="U123" s="111"/>
    </row>
    <row r="124" spans="1:21" x14ac:dyDescent="0.2">
      <c r="A124" s="260"/>
      <c r="B124" s="261"/>
      <c r="C124" s="260"/>
      <c r="D124" s="268"/>
      <c r="E124" s="265"/>
      <c r="F124" s="262"/>
      <c r="G124" s="261"/>
      <c r="H124" s="263"/>
      <c r="I124" s="263"/>
      <c r="J124" s="261"/>
      <c r="K124" s="263"/>
      <c r="L124" s="260"/>
      <c r="M124" s="261"/>
      <c r="N124" s="260"/>
      <c r="O124" s="261"/>
      <c r="P124" s="261"/>
      <c r="Q124" s="262"/>
      <c r="R124" s="264"/>
      <c r="S124" s="262"/>
      <c r="T124" s="264"/>
      <c r="U124" s="111"/>
    </row>
    <row r="125" spans="1:21" x14ac:dyDescent="0.2">
      <c r="A125" s="268"/>
      <c r="B125" s="261"/>
      <c r="C125" s="268"/>
      <c r="D125" s="268"/>
      <c r="E125" s="265"/>
      <c r="F125" s="262"/>
      <c r="G125" s="265"/>
      <c r="H125" s="269"/>
      <c r="I125" s="269"/>
      <c r="J125" s="270"/>
      <c r="K125" s="263"/>
      <c r="L125" s="260"/>
      <c r="M125" s="261"/>
      <c r="N125" s="260"/>
      <c r="O125" s="261"/>
      <c r="P125" s="261"/>
      <c r="Q125" s="262"/>
      <c r="R125" s="264"/>
      <c r="S125" s="262"/>
      <c r="T125" s="264"/>
      <c r="U125" s="111"/>
    </row>
    <row r="126" spans="1:21" s="28" customFormat="1" x14ac:dyDescent="0.2">
      <c r="A126" s="260"/>
      <c r="B126" s="261"/>
      <c r="C126" s="261"/>
      <c r="D126" s="261"/>
      <c r="E126" s="261"/>
      <c r="F126" s="262"/>
      <c r="G126" s="261"/>
      <c r="H126" s="263"/>
      <c r="I126" s="263"/>
      <c r="J126" s="261"/>
      <c r="K126" s="263"/>
      <c r="L126" s="260"/>
      <c r="M126" s="261"/>
      <c r="N126" s="260"/>
      <c r="O126" s="261"/>
      <c r="P126" s="260"/>
      <c r="Q126" s="262"/>
      <c r="R126" s="264"/>
      <c r="S126" s="262"/>
      <c r="T126" s="264"/>
      <c r="U126" s="243"/>
    </row>
    <row r="127" spans="1:21" s="128" customFormat="1" x14ac:dyDescent="0.2">
      <c r="A127" s="260"/>
      <c r="B127" s="261"/>
      <c r="C127" s="260"/>
      <c r="D127" s="260"/>
      <c r="E127" s="261"/>
      <c r="F127" s="262"/>
      <c r="G127" s="262"/>
      <c r="H127" s="263"/>
      <c r="I127" s="263"/>
      <c r="J127" s="262"/>
      <c r="K127" s="263"/>
      <c r="L127" s="260"/>
      <c r="M127" s="261"/>
      <c r="N127" s="261"/>
      <c r="O127" s="261"/>
      <c r="P127" s="261"/>
      <c r="Q127" s="262"/>
      <c r="R127" s="264"/>
      <c r="S127" s="262"/>
      <c r="T127" s="264"/>
      <c r="U127" s="244"/>
    </row>
    <row r="128" spans="1:21" s="28" customFormat="1" x14ac:dyDescent="0.2">
      <c r="A128" s="260"/>
      <c r="B128" s="261"/>
      <c r="C128" s="261"/>
      <c r="D128" s="260"/>
      <c r="E128" s="261"/>
      <c r="F128" s="262"/>
      <c r="G128" s="261"/>
      <c r="H128" s="266"/>
      <c r="I128" s="266"/>
      <c r="J128" s="261"/>
      <c r="K128" s="263"/>
      <c r="L128" s="260"/>
      <c r="M128" s="261"/>
      <c r="N128" s="261"/>
      <c r="O128" s="261"/>
      <c r="P128" s="261"/>
      <c r="Q128" s="262"/>
      <c r="R128" s="264"/>
      <c r="S128" s="262"/>
      <c r="T128" s="264"/>
      <c r="U128" s="243"/>
    </row>
    <row r="129" spans="1:21" s="28" customFormat="1" x14ac:dyDescent="0.2">
      <c r="A129" s="260"/>
      <c r="B129" s="261"/>
      <c r="C129" s="261"/>
      <c r="D129" s="260"/>
      <c r="E129" s="261"/>
      <c r="F129" s="262"/>
      <c r="G129" s="262"/>
      <c r="H129" s="266"/>
      <c r="I129" s="266"/>
      <c r="J129" s="262"/>
      <c r="K129" s="263"/>
      <c r="L129" s="260"/>
      <c r="M129" s="261"/>
      <c r="N129" s="261"/>
      <c r="O129" s="261"/>
      <c r="P129" s="261"/>
      <c r="Q129" s="262"/>
      <c r="R129" s="264"/>
      <c r="S129" s="262"/>
      <c r="T129" s="264"/>
      <c r="U129" s="243"/>
    </row>
    <row r="130" spans="1:21" s="128" customFormat="1" x14ac:dyDescent="0.2">
      <c r="A130" s="260"/>
      <c r="B130" s="261"/>
      <c r="C130" s="260"/>
      <c r="D130" s="260"/>
      <c r="E130" s="261"/>
      <c r="F130" s="262"/>
      <c r="G130" s="262"/>
      <c r="H130" s="261"/>
      <c r="I130" s="261"/>
      <c r="J130" s="261"/>
      <c r="K130" s="263"/>
      <c r="L130" s="260"/>
      <c r="M130" s="261"/>
      <c r="N130" s="261"/>
      <c r="O130" s="261"/>
      <c r="P130" s="261"/>
      <c r="Q130" s="262"/>
      <c r="R130" s="264"/>
      <c r="S130" s="262"/>
      <c r="T130" s="264"/>
      <c r="U130" s="244"/>
    </row>
    <row r="131" spans="1:21" x14ac:dyDescent="0.2">
      <c r="A131" s="260"/>
      <c r="B131" s="261"/>
      <c r="C131" s="268"/>
      <c r="D131" s="268"/>
      <c r="E131" s="265"/>
      <c r="F131" s="264"/>
      <c r="G131" s="262"/>
      <c r="H131" s="263"/>
      <c r="I131" s="263"/>
      <c r="J131" s="261"/>
      <c r="K131" s="263"/>
      <c r="L131" s="260"/>
      <c r="M131" s="261"/>
      <c r="N131" s="261"/>
      <c r="O131" s="261"/>
      <c r="P131" s="261"/>
      <c r="Q131" s="262"/>
      <c r="R131" s="264"/>
      <c r="S131" s="262"/>
      <c r="T131" s="264"/>
      <c r="U131" s="111"/>
    </row>
    <row r="132" spans="1:21" s="128" customFormat="1" x14ac:dyDescent="0.2">
      <c r="A132" s="260"/>
      <c r="B132" s="261"/>
      <c r="C132" s="260"/>
      <c r="D132" s="261"/>
      <c r="E132" s="261"/>
      <c r="F132" s="262"/>
      <c r="G132" s="262"/>
      <c r="H132" s="271"/>
      <c r="I132" s="271"/>
      <c r="J132" s="261"/>
      <c r="K132" s="263"/>
      <c r="L132" s="260"/>
      <c r="M132" s="261"/>
      <c r="N132" s="261"/>
      <c r="O132" s="261"/>
      <c r="P132" s="261"/>
      <c r="Q132" s="262"/>
      <c r="R132" s="264"/>
      <c r="S132" s="262"/>
      <c r="T132" s="264"/>
      <c r="U132" s="244"/>
    </row>
    <row r="133" spans="1:21" s="128" customFormat="1" x14ac:dyDescent="0.2">
      <c r="A133" s="260"/>
      <c r="B133" s="261"/>
      <c r="C133" s="260"/>
      <c r="D133" s="260"/>
      <c r="E133" s="261"/>
      <c r="F133" s="262"/>
      <c r="G133" s="262"/>
      <c r="H133" s="271"/>
      <c r="I133" s="271"/>
      <c r="J133" s="261"/>
      <c r="K133" s="263"/>
      <c r="L133" s="260"/>
      <c r="M133" s="261"/>
      <c r="N133" s="261"/>
      <c r="O133" s="261"/>
      <c r="P133" s="261"/>
      <c r="Q133" s="262"/>
      <c r="R133" s="264"/>
      <c r="S133" s="262"/>
      <c r="T133" s="264"/>
      <c r="U133" s="244"/>
    </row>
    <row r="134" spans="1:21" x14ac:dyDescent="0.2">
      <c r="A134" s="260"/>
      <c r="B134" s="261"/>
      <c r="C134" s="260"/>
      <c r="D134" s="260"/>
      <c r="E134" s="261"/>
      <c r="F134" s="262"/>
      <c r="G134" s="262"/>
      <c r="H134" s="271"/>
      <c r="I134" s="271"/>
      <c r="J134" s="261"/>
      <c r="K134" s="263"/>
      <c r="L134" s="260"/>
      <c r="M134" s="261"/>
      <c r="N134" s="260"/>
      <c r="O134" s="261"/>
      <c r="P134" s="260"/>
      <c r="Q134" s="262"/>
      <c r="R134" s="264"/>
      <c r="S134" s="262"/>
      <c r="T134" s="264"/>
      <c r="U134" s="111"/>
    </row>
    <row r="135" spans="1:21" s="128" customFormat="1" x14ac:dyDescent="0.2">
      <c r="A135" s="260"/>
      <c r="B135" s="261"/>
      <c r="C135" s="260"/>
      <c r="D135" s="261"/>
      <c r="E135" s="261"/>
      <c r="F135" s="262"/>
      <c r="G135" s="262"/>
      <c r="H135" s="263"/>
      <c r="I135" s="263"/>
      <c r="J135" s="261"/>
      <c r="K135" s="263"/>
      <c r="L135" s="260"/>
      <c r="M135" s="261"/>
      <c r="N135" s="260"/>
      <c r="O135" s="261"/>
      <c r="P135" s="260"/>
      <c r="Q135" s="262"/>
      <c r="R135" s="264"/>
      <c r="S135" s="262"/>
      <c r="T135" s="264"/>
      <c r="U135" s="244"/>
    </row>
    <row r="136" spans="1:21" s="128" customFormat="1" x14ac:dyDescent="0.2">
      <c r="A136" s="260"/>
      <c r="B136" s="261"/>
      <c r="C136" s="260"/>
      <c r="D136" s="260"/>
      <c r="E136" s="261"/>
      <c r="F136" s="262"/>
      <c r="G136" s="262"/>
      <c r="H136" s="263"/>
      <c r="I136" s="263"/>
      <c r="J136" s="261"/>
      <c r="K136" s="263"/>
      <c r="L136" s="260"/>
      <c r="M136" s="261"/>
      <c r="N136" s="260"/>
      <c r="O136" s="261"/>
      <c r="P136" s="260"/>
      <c r="Q136" s="262"/>
      <c r="R136" s="264"/>
      <c r="S136" s="262"/>
      <c r="T136" s="264"/>
      <c r="U136" s="244"/>
    </row>
    <row r="137" spans="1:21" x14ac:dyDescent="0.2">
      <c r="A137" s="260"/>
      <c r="B137" s="261"/>
      <c r="C137" s="260"/>
      <c r="D137" s="260"/>
      <c r="E137" s="261"/>
      <c r="F137" s="262"/>
      <c r="G137" s="261"/>
      <c r="H137" s="263"/>
      <c r="I137" s="263"/>
      <c r="J137" s="261"/>
      <c r="K137" s="263"/>
      <c r="L137" s="260"/>
      <c r="M137" s="261"/>
      <c r="N137" s="261"/>
      <c r="O137" s="261"/>
      <c r="P137" s="261"/>
      <c r="Q137" s="262"/>
      <c r="R137" s="264"/>
      <c r="S137" s="262"/>
      <c r="T137" s="264"/>
      <c r="U137" s="111"/>
    </row>
    <row r="138" spans="1:21" x14ac:dyDescent="0.2">
      <c r="A138" s="260"/>
      <c r="B138" s="261"/>
      <c r="C138" s="260"/>
      <c r="D138" s="261"/>
      <c r="E138" s="261"/>
      <c r="F138" s="262"/>
      <c r="G138" s="261"/>
      <c r="H138" s="263"/>
      <c r="I138" s="263"/>
      <c r="J138" s="261"/>
      <c r="K138" s="263"/>
      <c r="L138" s="260"/>
      <c r="M138" s="261"/>
      <c r="N138" s="261"/>
      <c r="O138" s="261"/>
      <c r="P138" s="261"/>
      <c r="Q138" s="262"/>
      <c r="R138" s="264"/>
      <c r="S138" s="262"/>
      <c r="T138" s="264"/>
      <c r="U138" s="111"/>
    </row>
    <row r="139" spans="1:21" x14ac:dyDescent="0.2">
      <c r="A139" s="260"/>
      <c r="B139" s="261"/>
      <c r="C139" s="260"/>
      <c r="D139" s="260"/>
      <c r="E139" s="261"/>
      <c r="F139" s="262"/>
      <c r="G139" s="261"/>
      <c r="H139" s="263"/>
      <c r="I139" s="263"/>
      <c r="J139" s="261"/>
      <c r="K139" s="263"/>
      <c r="L139" s="260"/>
      <c r="M139" s="261"/>
      <c r="N139" s="261"/>
      <c r="O139" s="261"/>
      <c r="P139" s="261"/>
      <c r="Q139" s="262"/>
      <c r="R139" s="264"/>
      <c r="S139" s="262"/>
      <c r="T139" s="264"/>
      <c r="U139" s="111"/>
    </row>
    <row r="140" spans="1:21" s="128" customFormat="1" x14ac:dyDescent="0.2">
      <c r="A140" s="260"/>
      <c r="B140" s="261"/>
      <c r="C140" s="260"/>
      <c r="D140" s="260"/>
      <c r="E140" s="261"/>
      <c r="F140" s="262"/>
      <c r="G140" s="261"/>
      <c r="H140" s="263"/>
      <c r="I140" s="263"/>
      <c r="J140" s="261"/>
      <c r="K140" s="263"/>
      <c r="L140" s="260"/>
      <c r="M140" s="261"/>
      <c r="N140" s="261"/>
      <c r="O140" s="261"/>
      <c r="P140" s="261"/>
      <c r="Q140" s="262"/>
      <c r="R140" s="264"/>
      <c r="S140" s="262"/>
      <c r="T140" s="264"/>
      <c r="U140" s="244"/>
    </row>
    <row r="141" spans="1:21" s="128" customFormat="1" x14ac:dyDescent="0.2">
      <c r="A141" s="260"/>
      <c r="B141" s="261"/>
      <c r="C141" s="260"/>
      <c r="D141" s="260"/>
      <c r="E141" s="261"/>
      <c r="F141" s="262"/>
      <c r="G141" s="262"/>
      <c r="H141" s="263"/>
      <c r="I141" s="263"/>
      <c r="J141" s="262"/>
      <c r="K141" s="263"/>
      <c r="L141" s="260"/>
      <c r="M141" s="261"/>
      <c r="N141" s="260"/>
      <c r="O141" s="261"/>
      <c r="P141" s="260"/>
      <c r="Q141" s="262"/>
      <c r="R141" s="264"/>
      <c r="S141" s="262"/>
      <c r="T141" s="264"/>
      <c r="U141" s="244"/>
    </row>
    <row r="142" spans="1:21" x14ac:dyDescent="0.2">
      <c r="A142" s="260"/>
      <c r="B142" s="261"/>
      <c r="C142" s="260"/>
      <c r="D142" s="260"/>
      <c r="E142" s="261"/>
      <c r="F142" s="262"/>
      <c r="G142" s="262"/>
      <c r="H142" s="263"/>
      <c r="I142" s="263"/>
      <c r="J142" s="261"/>
      <c r="K142" s="263"/>
      <c r="L142" s="260"/>
      <c r="M142" s="261"/>
      <c r="N142" s="260"/>
      <c r="O142" s="261"/>
      <c r="P142" s="260"/>
      <c r="Q142" s="262"/>
      <c r="R142" s="264"/>
      <c r="S142" s="262"/>
      <c r="T142" s="264"/>
      <c r="U142" s="111"/>
    </row>
    <row r="143" spans="1:21" x14ac:dyDescent="0.2">
      <c r="A143" s="260"/>
      <c r="B143" s="261"/>
      <c r="C143" s="261"/>
      <c r="D143" s="260"/>
      <c r="E143" s="261"/>
      <c r="F143" s="262"/>
      <c r="G143" s="261"/>
      <c r="H143" s="263"/>
      <c r="I143" s="263"/>
      <c r="J143" s="261"/>
      <c r="K143" s="263"/>
      <c r="L143" s="260"/>
      <c r="M143" s="261"/>
      <c r="N143" s="261"/>
      <c r="O143" s="261"/>
      <c r="P143" s="261"/>
      <c r="Q143" s="262"/>
      <c r="R143" s="264"/>
      <c r="S143" s="262"/>
      <c r="T143" s="264"/>
      <c r="U143" s="111"/>
    </row>
    <row r="144" spans="1:21" x14ac:dyDescent="0.2">
      <c r="A144" s="260"/>
      <c r="B144" s="261"/>
      <c r="C144" s="260"/>
      <c r="D144" s="260"/>
      <c r="E144" s="261"/>
      <c r="F144" s="262"/>
      <c r="G144" s="262"/>
      <c r="H144" s="263"/>
      <c r="I144" s="263"/>
      <c r="J144" s="261"/>
      <c r="K144" s="263"/>
      <c r="L144" s="260"/>
      <c r="M144" s="261"/>
      <c r="N144" s="260"/>
      <c r="O144" s="261"/>
      <c r="P144" s="260"/>
      <c r="Q144" s="262"/>
      <c r="R144" s="264"/>
      <c r="S144" s="262"/>
      <c r="T144" s="264"/>
      <c r="U144" s="111"/>
    </row>
    <row r="145" spans="1:21" x14ac:dyDescent="0.2">
      <c r="A145" s="260"/>
      <c r="B145" s="261"/>
      <c r="C145" s="260"/>
      <c r="D145" s="261"/>
      <c r="E145" s="261"/>
      <c r="F145" s="262"/>
      <c r="G145" s="262"/>
      <c r="H145" s="263"/>
      <c r="I145" s="263"/>
      <c r="J145" s="262"/>
      <c r="K145" s="263"/>
      <c r="L145" s="260"/>
      <c r="M145" s="261"/>
      <c r="N145" s="261"/>
      <c r="O145" s="261"/>
      <c r="P145" s="261"/>
      <c r="Q145" s="262"/>
      <c r="R145" s="264"/>
      <c r="S145" s="262"/>
      <c r="T145" s="264"/>
      <c r="U145" s="111"/>
    </row>
    <row r="146" spans="1:21" x14ac:dyDescent="0.2">
      <c r="A146" s="260"/>
      <c r="B146" s="261"/>
      <c r="C146" s="260"/>
      <c r="D146" s="261"/>
      <c r="E146" s="261"/>
      <c r="F146" s="262"/>
      <c r="G146" s="262"/>
      <c r="H146" s="263"/>
      <c r="I146" s="263"/>
      <c r="J146" s="261"/>
      <c r="K146" s="263"/>
      <c r="L146" s="260"/>
      <c r="M146" s="261"/>
      <c r="N146" s="261"/>
      <c r="O146" s="261"/>
      <c r="P146" s="261"/>
      <c r="Q146" s="262"/>
      <c r="R146" s="264"/>
      <c r="S146" s="262"/>
      <c r="T146" s="264"/>
      <c r="U146" s="111"/>
    </row>
    <row r="147" spans="1:21" x14ac:dyDescent="0.2">
      <c r="A147" s="260"/>
      <c r="B147" s="261"/>
      <c r="C147" s="260"/>
      <c r="D147" s="261"/>
      <c r="E147" s="261"/>
      <c r="F147" s="262"/>
      <c r="G147" s="262"/>
      <c r="H147" s="263"/>
      <c r="I147" s="263"/>
      <c r="J147" s="261"/>
      <c r="K147" s="263"/>
      <c r="L147" s="260"/>
      <c r="M147" s="261"/>
      <c r="N147" s="261"/>
      <c r="O147" s="261"/>
      <c r="P147" s="261"/>
      <c r="Q147" s="262"/>
      <c r="R147" s="264"/>
      <c r="S147" s="262"/>
      <c r="T147" s="264"/>
      <c r="U147" s="111"/>
    </row>
    <row r="148" spans="1:21" x14ac:dyDescent="0.2">
      <c r="A148" s="260"/>
      <c r="B148" s="261"/>
      <c r="C148" s="260"/>
      <c r="D148" s="260"/>
      <c r="E148" s="261"/>
      <c r="F148" s="262"/>
      <c r="G148" s="262"/>
      <c r="H148" s="263"/>
      <c r="I148" s="263"/>
      <c r="J148" s="261"/>
      <c r="K148" s="263"/>
      <c r="L148" s="260"/>
      <c r="M148" s="261"/>
      <c r="N148" s="261"/>
      <c r="O148" s="261"/>
      <c r="P148" s="261"/>
      <c r="Q148" s="262"/>
      <c r="R148" s="264"/>
      <c r="S148" s="262"/>
      <c r="T148" s="264"/>
      <c r="U148" s="111"/>
    </row>
    <row r="149" spans="1:21" x14ac:dyDescent="0.2">
      <c r="A149" s="260"/>
      <c r="B149" s="261"/>
      <c r="C149" s="260"/>
      <c r="D149" s="260"/>
      <c r="E149" s="261"/>
      <c r="F149" s="262"/>
      <c r="G149" s="262"/>
      <c r="H149" s="263"/>
      <c r="I149" s="263"/>
      <c r="J149" s="261"/>
      <c r="K149" s="263"/>
      <c r="L149" s="260"/>
      <c r="M149" s="261"/>
      <c r="N149" s="261"/>
      <c r="O149" s="261"/>
      <c r="P149" s="261"/>
      <c r="Q149" s="262"/>
      <c r="R149" s="264"/>
      <c r="S149" s="262"/>
      <c r="T149" s="264"/>
      <c r="U149" s="111"/>
    </row>
    <row r="150" spans="1:21" x14ac:dyDescent="0.2">
      <c r="A150" s="260"/>
      <c r="B150" s="261"/>
      <c r="C150" s="260"/>
      <c r="D150" s="260"/>
      <c r="E150" s="261"/>
      <c r="F150" s="262"/>
      <c r="G150" s="262"/>
      <c r="H150" s="263"/>
      <c r="I150" s="263"/>
      <c r="J150" s="261"/>
      <c r="K150" s="263"/>
      <c r="L150" s="260"/>
      <c r="M150" s="261"/>
      <c r="N150" s="261"/>
      <c r="O150" s="261"/>
      <c r="P150" s="261"/>
      <c r="Q150" s="262"/>
      <c r="R150" s="264"/>
      <c r="S150" s="262"/>
      <c r="T150" s="264"/>
      <c r="U150" s="111"/>
    </row>
    <row r="151" spans="1:21" x14ac:dyDescent="0.2">
      <c r="A151" s="261"/>
      <c r="B151" s="261"/>
      <c r="C151" s="260"/>
      <c r="D151" s="260"/>
      <c r="E151" s="261"/>
      <c r="F151" s="262"/>
      <c r="G151" s="261"/>
      <c r="H151" s="263"/>
      <c r="I151" s="263"/>
      <c r="J151" s="262"/>
      <c r="K151" s="263"/>
      <c r="L151" s="260"/>
      <c r="M151" s="261"/>
      <c r="N151" s="261"/>
      <c r="O151" s="261"/>
      <c r="P151" s="261"/>
      <c r="Q151" s="262"/>
      <c r="R151" s="264"/>
      <c r="S151" s="262"/>
      <c r="T151" s="264"/>
      <c r="U151" s="111"/>
    </row>
    <row r="152" spans="1:21" x14ac:dyDescent="0.2">
      <c r="A152" s="260"/>
      <c r="B152" s="261"/>
      <c r="C152" s="260"/>
      <c r="D152" s="260"/>
      <c r="E152" s="261"/>
      <c r="F152" s="262"/>
      <c r="G152" s="261"/>
      <c r="H152" s="263"/>
      <c r="I152" s="263"/>
      <c r="J152" s="262"/>
      <c r="K152" s="263"/>
      <c r="L152" s="260"/>
      <c r="M152" s="261"/>
      <c r="N152" s="261"/>
      <c r="O152" s="261"/>
      <c r="P152" s="261"/>
      <c r="Q152" s="262"/>
      <c r="R152" s="264"/>
      <c r="S152" s="262"/>
      <c r="T152" s="264"/>
      <c r="U152" s="111"/>
    </row>
    <row r="153" spans="1:21" x14ac:dyDescent="0.2">
      <c r="A153" s="260"/>
      <c r="B153" s="261"/>
      <c r="C153" s="260"/>
      <c r="D153" s="260"/>
      <c r="E153" s="261"/>
      <c r="F153" s="262"/>
      <c r="G153" s="261"/>
      <c r="H153" s="263"/>
      <c r="I153" s="263"/>
      <c r="J153" s="262"/>
      <c r="K153" s="263"/>
      <c r="L153" s="260"/>
      <c r="M153" s="261"/>
      <c r="N153" s="261"/>
      <c r="O153" s="261"/>
      <c r="P153" s="261"/>
      <c r="Q153" s="262"/>
      <c r="R153" s="264"/>
      <c r="S153" s="262"/>
      <c r="T153" s="264"/>
      <c r="U153" s="111"/>
    </row>
    <row r="154" spans="1:21" x14ac:dyDescent="0.2">
      <c r="A154" s="260"/>
      <c r="B154" s="261"/>
      <c r="C154" s="260"/>
      <c r="D154" s="260"/>
      <c r="E154" s="261"/>
      <c r="F154" s="262"/>
      <c r="G154" s="262"/>
      <c r="H154" s="263"/>
      <c r="I154" s="263"/>
      <c r="J154" s="262"/>
      <c r="K154" s="263"/>
      <c r="L154" s="260"/>
      <c r="M154" s="261"/>
      <c r="N154" s="260"/>
      <c r="O154" s="261"/>
      <c r="P154" s="260"/>
      <c r="Q154" s="262"/>
      <c r="R154" s="264"/>
      <c r="S154" s="262"/>
      <c r="T154" s="264"/>
      <c r="U154" s="111"/>
    </row>
    <row r="155" spans="1:21" x14ac:dyDescent="0.2">
      <c r="A155" s="260"/>
      <c r="B155" s="261"/>
      <c r="C155" s="260"/>
      <c r="D155" s="260"/>
      <c r="E155" s="261"/>
      <c r="F155" s="262"/>
      <c r="G155" s="262"/>
      <c r="H155" s="263"/>
      <c r="I155" s="263"/>
      <c r="J155" s="262"/>
      <c r="K155" s="263"/>
      <c r="L155" s="260"/>
      <c r="M155" s="261"/>
      <c r="N155" s="260"/>
      <c r="O155" s="261"/>
      <c r="P155" s="261"/>
      <c r="Q155" s="262"/>
      <c r="R155" s="264"/>
      <c r="S155" s="262"/>
      <c r="T155" s="264"/>
      <c r="U155" s="111"/>
    </row>
    <row r="156" spans="1:21" x14ac:dyDescent="0.2">
      <c r="A156" s="260"/>
      <c r="B156" s="261"/>
      <c r="C156" s="260"/>
      <c r="D156" s="260"/>
      <c r="E156" s="261"/>
      <c r="F156" s="262"/>
      <c r="G156" s="262"/>
      <c r="H156" s="263"/>
      <c r="I156" s="263"/>
      <c r="J156" s="261"/>
      <c r="K156" s="263"/>
      <c r="L156" s="260"/>
      <c r="M156" s="261"/>
      <c r="N156" s="261"/>
      <c r="O156" s="261"/>
      <c r="P156" s="261"/>
      <c r="Q156" s="262"/>
      <c r="R156" s="264"/>
      <c r="S156" s="262"/>
      <c r="T156" s="264"/>
      <c r="U156" s="111"/>
    </row>
    <row r="157" spans="1:21" x14ac:dyDescent="0.2">
      <c r="A157" s="260"/>
      <c r="B157" s="261"/>
      <c r="C157" s="260"/>
      <c r="D157" s="260"/>
      <c r="E157" s="261"/>
      <c r="F157" s="262"/>
      <c r="G157" s="262"/>
      <c r="H157" s="263"/>
      <c r="I157" s="263"/>
      <c r="J157" s="261"/>
      <c r="K157" s="263"/>
      <c r="L157" s="260"/>
      <c r="M157" s="261"/>
      <c r="N157" s="261"/>
      <c r="O157" s="261"/>
      <c r="P157" s="261"/>
      <c r="Q157" s="262"/>
      <c r="R157" s="264"/>
      <c r="S157" s="262"/>
      <c r="T157" s="264"/>
      <c r="U157" s="111"/>
    </row>
    <row r="158" spans="1:21" x14ac:dyDescent="0.2">
      <c r="A158" s="260"/>
      <c r="B158" s="261"/>
      <c r="C158" s="260"/>
      <c r="D158" s="260"/>
      <c r="E158" s="261"/>
      <c r="F158" s="262"/>
      <c r="G158" s="262"/>
      <c r="H158" s="263"/>
      <c r="I158" s="263"/>
      <c r="J158" s="261"/>
      <c r="K158" s="263"/>
      <c r="L158" s="260"/>
      <c r="M158" s="261"/>
      <c r="N158" s="261"/>
      <c r="O158" s="261"/>
      <c r="P158" s="261"/>
      <c r="Q158" s="262"/>
      <c r="R158" s="264"/>
      <c r="S158" s="262"/>
      <c r="T158" s="264"/>
      <c r="U158" s="111"/>
    </row>
    <row r="159" spans="1:21" x14ac:dyDescent="0.2">
      <c r="A159" s="260"/>
      <c r="B159" s="261"/>
      <c r="C159" s="260"/>
      <c r="D159" s="260"/>
      <c r="E159" s="261"/>
      <c r="F159" s="262"/>
      <c r="G159" s="262"/>
      <c r="H159" s="263"/>
      <c r="I159" s="263"/>
      <c r="J159" s="261"/>
      <c r="K159" s="263"/>
      <c r="L159" s="260"/>
      <c r="M159" s="261"/>
      <c r="N159" s="261"/>
      <c r="O159" s="261"/>
      <c r="P159" s="261"/>
      <c r="Q159" s="262"/>
      <c r="R159" s="264"/>
      <c r="S159" s="262"/>
      <c r="T159" s="264"/>
      <c r="U159" s="111"/>
    </row>
    <row r="160" spans="1:21" x14ac:dyDescent="0.2">
      <c r="A160" s="260"/>
      <c r="B160" s="261"/>
      <c r="C160" s="260"/>
      <c r="D160" s="260"/>
      <c r="E160" s="261"/>
      <c r="F160" s="262"/>
      <c r="G160" s="262"/>
      <c r="H160" s="263"/>
      <c r="I160" s="263"/>
      <c r="J160" s="262"/>
      <c r="K160" s="263"/>
      <c r="L160" s="260"/>
      <c r="M160" s="261"/>
      <c r="N160" s="261"/>
      <c r="O160" s="261"/>
      <c r="P160" s="261"/>
      <c r="Q160" s="262"/>
      <c r="R160" s="264"/>
      <c r="S160" s="262"/>
      <c r="T160" s="264"/>
      <c r="U160" s="111"/>
    </row>
    <row r="161" spans="1:21" x14ac:dyDescent="0.2">
      <c r="A161" s="260"/>
      <c r="B161" s="261"/>
      <c r="C161" s="260"/>
      <c r="D161" s="260"/>
      <c r="E161" s="261"/>
      <c r="F161" s="262"/>
      <c r="G161" s="262"/>
      <c r="H161" s="263"/>
      <c r="I161" s="263"/>
      <c r="J161" s="262"/>
      <c r="K161" s="263"/>
      <c r="L161" s="260"/>
      <c r="M161" s="261"/>
      <c r="N161" s="261"/>
      <c r="O161" s="261"/>
      <c r="P161" s="261"/>
      <c r="Q161" s="262"/>
      <c r="R161" s="264"/>
      <c r="S161" s="262"/>
      <c r="T161" s="264"/>
      <c r="U161" s="111"/>
    </row>
    <row r="162" spans="1:21" x14ac:dyDescent="0.2">
      <c r="A162" s="260"/>
      <c r="B162" s="261"/>
      <c r="C162" s="260"/>
      <c r="D162" s="260"/>
      <c r="E162" s="261"/>
      <c r="F162" s="262"/>
      <c r="G162" s="262"/>
      <c r="H162" s="263"/>
      <c r="I162" s="263"/>
      <c r="J162" s="261"/>
      <c r="K162" s="263"/>
      <c r="L162" s="260"/>
      <c r="M162" s="261"/>
      <c r="N162" s="261"/>
      <c r="O162" s="261"/>
      <c r="P162" s="261"/>
      <c r="Q162" s="262"/>
      <c r="R162" s="264"/>
      <c r="S162" s="262"/>
      <c r="T162" s="264"/>
      <c r="U162" s="111"/>
    </row>
    <row r="163" spans="1:21" x14ac:dyDescent="0.2">
      <c r="A163" s="260"/>
      <c r="B163" s="261"/>
      <c r="C163" s="260"/>
      <c r="D163" s="260"/>
      <c r="E163" s="261"/>
      <c r="F163" s="262"/>
      <c r="G163" s="262"/>
      <c r="H163" s="263"/>
      <c r="I163" s="263"/>
      <c r="J163" s="261"/>
      <c r="K163" s="263"/>
      <c r="L163" s="260"/>
      <c r="M163" s="261"/>
      <c r="N163" s="260"/>
      <c r="O163" s="261"/>
      <c r="P163" s="260"/>
      <c r="Q163" s="262"/>
      <c r="R163" s="264"/>
      <c r="S163" s="262"/>
      <c r="T163" s="264"/>
      <c r="U163" s="111"/>
    </row>
    <row r="164" spans="1:21" x14ac:dyDescent="0.2">
      <c r="A164" s="260"/>
      <c r="B164" s="261"/>
      <c r="C164" s="260"/>
      <c r="D164" s="260"/>
      <c r="E164" s="261"/>
      <c r="F164" s="262"/>
      <c r="G164" s="262"/>
      <c r="H164" s="263"/>
      <c r="I164" s="263"/>
      <c r="J164" s="262"/>
      <c r="K164" s="263"/>
      <c r="L164" s="260"/>
      <c r="M164" s="261"/>
      <c r="N164" s="260"/>
      <c r="O164" s="261"/>
      <c r="P164" s="260"/>
      <c r="Q164" s="262"/>
      <c r="R164" s="264"/>
      <c r="S164" s="262"/>
      <c r="T164" s="264"/>
      <c r="U164" s="111"/>
    </row>
    <row r="165" spans="1:21" x14ac:dyDescent="0.2">
      <c r="A165" s="260"/>
      <c r="B165" s="261"/>
      <c r="C165" s="260"/>
      <c r="D165" s="260"/>
      <c r="E165" s="261"/>
      <c r="F165" s="262"/>
      <c r="G165" s="262"/>
      <c r="H165" s="263"/>
      <c r="I165" s="263"/>
      <c r="J165" s="261"/>
      <c r="K165" s="263"/>
      <c r="L165" s="260"/>
      <c r="M165" s="261"/>
      <c r="N165" s="261"/>
      <c r="O165" s="261"/>
      <c r="P165" s="261"/>
      <c r="Q165" s="262"/>
      <c r="R165" s="264"/>
      <c r="S165" s="262"/>
      <c r="T165" s="264"/>
      <c r="U165" s="111"/>
    </row>
    <row r="166" spans="1:21" x14ac:dyDescent="0.2">
      <c r="A166" s="260"/>
      <c r="B166" s="261"/>
      <c r="C166" s="260"/>
      <c r="D166" s="260"/>
      <c r="E166" s="261"/>
      <c r="F166" s="262"/>
      <c r="G166" s="262"/>
      <c r="H166" s="263"/>
      <c r="I166" s="263"/>
      <c r="J166" s="261"/>
      <c r="K166" s="263"/>
      <c r="L166" s="260"/>
      <c r="M166" s="261"/>
      <c r="N166" s="261"/>
      <c r="O166" s="261"/>
      <c r="P166" s="261"/>
      <c r="Q166" s="262"/>
      <c r="R166" s="264"/>
      <c r="S166" s="262"/>
      <c r="T166" s="264"/>
      <c r="U166" s="111"/>
    </row>
    <row r="167" spans="1:21" x14ac:dyDescent="0.2">
      <c r="A167" s="260"/>
      <c r="B167" s="261"/>
      <c r="C167" s="260"/>
      <c r="D167" s="260"/>
      <c r="E167" s="261"/>
      <c r="F167" s="262"/>
      <c r="G167" s="262"/>
      <c r="H167" s="263"/>
      <c r="I167" s="263"/>
      <c r="J167" s="261"/>
      <c r="K167" s="263"/>
      <c r="L167" s="260"/>
      <c r="M167" s="261"/>
      <c r="N167" s="261"/>
      <c r="O167" s="261"/>
      <c r="P167" s="261"/>
      <c r="Q167" s="262"/>
      <c r="R167" s="264"/>
      <c r="S167" s="262"/>
      <c r="T167" s="264"/>
      <c r="U167" s="111"/>
    </row>
    <row r="168" spans="1:21" x14ac:dyDescent="0.2">
      <c r="A168" s="260"/>
      <c r="B168" s="261"/>
      <c r="C168" s="260"/>
      <c r="D168" s="260"/>
      <c r="E168" s="261"/>
      <c r="F168" s="262"/>
      <c r="G168" s="262"/>
      <c r="H168" s="263"/>
      <c r="I168" s="263"/>
      <c r="J168" s="261"/>
      <c r="K168" s="263"/>
      <c r="L168" s="260"/>
      <c r="M168" s="261"/>
      <c r="N168" s="261"/>
      <c r="O168" s="261"/>
      <c r="P168" s="261"/>
      <c r="Q168" s="262"/>
      <c r="R168" s="264"/>
      <c r="S168" s="262"/>
      <c r="T168" s="264"/>
      <c r="U168" s="111"/>
    </row>
    <row r="169" spans="1:21" x14ac:dyDescent="0.2">
      <c r="A169" s="260"/>
      <c r="B169" s="261"/>
      <c r="C169" s="260"/>
      <c r="D169" s="260"/>
      <c r="E169" s="261"/>
      <c r="F169" s="262"/>
      <c r="G169" s="262"/>
      <c r="H169" s="263"/>
      <c r="I169" s="263"/>
      <c r="J169" s="261"/>
      <c r="K169" s="263"/>
      <c r="L169" s="260"/>
      <c r="M169" s="261"/>
      <c r="N169" s="261"/>
      <c r="O169" s="261"/>
      <c r="P169" s="261"/>
      <c r="Q169" s="262"/>
      <c r="R169" s="264"/>
      <c r="S169" s="262"/>
      <c r="T169" s="264"/>
      <c r="U169" s="111"/>
    </row>
    <row r="170" spans="1:21" x14ac:dyDescent="0.2">
      <c r="A170" s="260"/>
      <c r="B170" s="261"/>
      <c r="C170" s="260"/>
      <c r="D170" s="260"/>
      <c r="E170" s="261"/>
      <c r="F170" s="262"/>
      <c r="G170" s="262"/>
      <c r="H170" s="263"/>
      <c r="I170" s="263"/>
      <c r="J170" s="261"/>
      <c r="K170" s="263"/>
      <c r="L170" s="260"/>
      <c r="M170" s="261"/>
      <c r="N170" s="261"/>
      <c r="O170" s="261"/>
      <c r="P170" s="261"/>
      <c r="Q170" s="262"/>
      <c r="R170" s="264"/>
      <c r="S170" s="262"/>
      <c r="T170" s="264"/>
      <c r="U170" s="111"/>
    </row>
    <row r="171" spans="1:21" x14ac:dyDescent="0.2">
      <c r="A171" s="260"/>
      <c r="B171" s="261"/>
      <c r="C171" s="260"/>
      <c r="D171" s="260"/>
      <c r="E171" s="261"/>
      <c r="F171" s="262"/>
      <c r="G171" s="262"/>
      <c r="H171" s="263"/>
      <c r="I171" s="263"/>
      <c r="J171" s="261"/>
      <c r="K171" s="263"/>
      <c r="L171" s="260"/>
      <c r="M171" s="261"/>
      <c r="N171" s="261"/>
      <c r="O171" s="261"/>
      <c r="P171" s="261"/>
      <c r="Q171" s="262"/>
      <c r="R171" s="264"/>
      <c r="S171" s="262"/>
      <c r="T171" s="264"/>
      <c r="U171" s="111"/>
    </row>
    <row r="172" spans="1:21" x14ac:dyDescent="0.2">
      <c r="A172" s="260"/>
      <c r="B172" s="261"/>
      <c r="C172" s="260"/>
      <c r="D172" s="260"/>
      <c r="E172" s="261"/>
      <c r="F172" s="262"/>
      <c r="G172" s="262"/>
      <c r="H172" s="263"/>
      <c r="I172" s="263"/>
      <c r="J172" s="261"/>
      <c r="K172" s="263"/>
      <c r="L172" s="260"/>
      <c r="M172" s="261"/>
      <c r="N172" s="261"/>
      <c r="O172" s="261"/>
      <c r="P172" s="261"/>
      <c r="Q172" s="262"/>
      <c r="R172" s="264"/>
      <c r="S172" s="262"/>
      <c r="T172" s="264"/>
      <c r="U172" s="111"/>
    </row>
    <row r="173" spans="1:21" x14ac:dyDescent="0.2">
      <c r="A173" s="260"/>
      <c r="B173" s="261"/>
      <c r="C173" s="260"/>
      <c r="D173" s="260"/>
      <c r="E173" s="261"/>
      <c r="F173" s="262"/>
      <c r="G173" s="262"/>
      <c r="H173" s="263"/>
      <c r="I173" s="263"/>
      <c r="J173" s="261"/>
      <c r="K173" s="263"/>
      <c r="L173" s="260"/>
      <c r="M173" s="261"/>
      <c r="N173" s="261"/>
      <c r="O173" s="261"/>
      <c r="P173" s="261"/>
      <c r="Q173" s="262"/>
      <c r="R173" s="264"/>
      <c r="S173" s="262"/>
      <c r="T173" s="264"/>
      <c r="U173" s="111"/>
    </row>
    <row r="174" spans="1:21" x14ac:dyDescent="0.2">
      <c r="A174" s="260"/>
      <c r="B174" s="261"/>
      <c r="C174" s="260"/>
      <c r="D174" s="260"/>
      <c r="E174" s="261"/>
      <c r="F174" s="262"/>
      <c r="G174" s="262"/>
      <c r="H174" s="263"/>
      <c r="I174" s="263"/>
      <c r="J174" s="261"/>
      <c r="K174" s="263"/>
      <c r="L174" s="260"/>
      <c r="M174" s="261"/>
      <c r="N174" s="261"/>
      <c r="O174" s="261"/>
      <c r="P174" s="261"/>
      <c r="Q174" s="262"/>
      <c r="R174" s="264"/>
      <c r="S174" s="262"/>
      <c r="T174" s="264"/>
      <c r="U174" s="111"/>
    </row>
    <row r="175" spans="1:21" x14ac:dyDescent="0.2">
      <c r="A175" s="260"/>
      <c r="B175" s="261"/>
      <c r="C175" s="260"/>
      <c r="D175" s="260"/>
      <c r="E175" s="261"/>
      <c r="F175" s="262"/>
      <c r="G175" s="262"/>
      <c r="H175" s="263"/>
      <c r="I175" s="263"/>
      <c r="J175" s="261"/>
      <c r="K175" s="263"/>
      <c r="L175" s="260"/>
      <c r="M175" s="261"/>
      <c r="N175" s="261"/>
      <c r="O175" s="261"/>
      <c r="P175" s="261"/>
      <c r="Q175" s="262"/>
      <c r="R175" s="264"/>
      <c r="S175" s="262"/>
      <c r="T175" s="264"/>
      <c r="U175" s="111"/>
    </row>
    <row r="176" spans="1:21" x14ac:dyDescent="0.2">
      <c r="A176" s="260"/>
      <c r="B176" s="261"/>
      <c r="C176" s="260"/>
      <c r="D176" s="260"/>
      <c r="E176" s="261"/>
      <c r="F176" s="262"/>
      <c r="G176" s="262"/>
      <c r="H176" s="263"/>
      <c r="I176" s="263"/>
      <c r="J176" s="261"/>
      <c r="K176" s="263"/>
      <c r="L176" s="260"/>
      <c r="M176" s="261"/>
      <c r="N176" s="261"/>
      <c r="O176" s="261"/>
      <c r="P176" s="261"/>
      <c r="Q176" s="262"/>
      <c r="R176" s="264"/>
      <c r="S176" s="262"/>
      <c r="T176" s="264"/>
      <c r="U176" s="111"/>
    </row>
    <row r="177" spans="1:21" x14ac:dyDescent="0.2">
      <c r="A177" s="260"/>
      <c r="B177" s="261"/>
      <c r="C177" s="260"/>
      <c r="D177" s="260"/>
      <c r="E177" s="261"/>
      <c r="F177" s="262"/>
      <c r="G177" s="262"/>
      <c r="H177" s="263"/>
      <c r="I177" s="263"/>
      <c r="J177" s="262"/>
      <c r="K177" s="263"/>
      <c r="L177" s="260"/>
      <c r="M177" s="261"/>
      <c r="N177" s="261"/>
      <c r="O177" s="261"/>
      <c r="P177" s="261"/>
      <c r="Q177" s="262"/>
      <c r="R177" s="264"/>
      <c r="S177" s="262"/>
      <c r="T177" s="264"/>
      <c r="U177" s="111"/>
    </row>
    <row r="178" spans="1:21" x14ac:dyDescent="0.2">
      <c r="A178" s="260"/>
      <c r="B178" s="261"/>
      <c r="C178" s="260"/>
      <c r="D178" s="260"/>
      <c r="E178" s="261"/>
      <c r="F178" s="262"/>
      <c r="G178" s="262"/>
      <c r="H178" s="263"/>
      <c r="I178" s="263"/>
      <c r="J178" s="262"/>
      <c r="K178" s="263"/>
      <c r="L178" s="260"/>
      <c r="M178" s="261"/>
      <c r="N178" s="261"/>
      <c r="O178" s="261"/>
      <c r="P178" s="261"/>
      <c r="Q178" s="262"/>
      <c r="R178" s="264"/>
      <c r="S178" s="262"/>
      <c r="T178" s="264"/>
      <c r="U178" s="111"/>
    </row>
    <row r="179" spans="1:21" x14ac:dyDescent="0.2">
      <c r="A179" s="260"/>
      <c r="B179" s="261"/>
      <c r="C179" s="260"/>
      <c r="D179" s="260"/>
      <c r="E179" s="261"/>
      <c r="F179" s="262"/>
      <c r="G179" s="262"/>
      <c r="H179" s="263"/>
      <c r="I179" s="263"/>
      <c r="J179" s="262"/>
      <c r="K179" s="263"/>
      <c r="L179" s="260"/>
      <c r="M179" s="261"/>
      <c r="N179" s="261"/>
      <c r="O179" s="261"/>
      <c r="P179" s="261"/>
      <c r="Q179" s="262"/>
      <c r="R179" s="264"/>
      <c r="S179" s="262"/>
      <c r="T179" s="264"/>
      <c r="U179" s="111"/>
    </row>
    <row r="180" spans="1:21" x14ac:dyDescent="0.2">
      <c r="A180" s="260"/>
      <c r="B180" s="261"/>
      <c r="C180" s="260"/>
      <c r="D180" s="260"/>
      <c r="E180" s="261"/>
      <c r="F180" s="262"/>
      <c r="G180" s="262"/>
      <c r="H180" s="263"/>
      <c r="I180" s="263"/>
      <c r="J180" s="262"/>
      <c r="K180" s="263"/>
      <c r="L180" s="260"/>
      <c r="M180" s="261"/>
      <c r="N180" s="261"/>
      <c r="O180" s="261"/>
      <c r="P180" s="261"/>
      <c r="Q180" s="262"/>
      <c r="R180" s="264"/>
      <c r="S180" s="262"/>
      <c r="T180" s="264"/>
      <c r="U180" s="111"/>
    </row>
    <row r="181" spans="1:21" x14ac:dyDescent="0.2">
      <c r="A181" s="256"/>
      <c r="B181" s="256"/>
      <c r="C181" s="256"/>
      <c r="D181" s="256"/>
      <c r="E181" s="256"/>
      <c r="F181" s="272"/>
      <c r="G181" s="256"/>
      <c r="H181" s="256"/>
      <c r="I181" s="256"/>
      <c r="J181" s="256"/>
      <c r="K181" s="271"/>
      <c r="L181" s="260"/>
      <c r="M181" s="261"/>
      <c r="N181" s="261"/>
      <c r="O181" s="261"/>
      <c r="P181" s="261"/>
      <c r="Q181" s="262"/>
      <c r="R181" s="264"/>
      <c r="S181" s="262"/>
      <c r="T181" s="264"/>
      <c r="U181" s="111"/>
    </row>
    <row r="182" spans="1:21" x14ac:dyDescent="0.2">
      <c r="A182" s="256"/>
      <c r="B182" s="256"/>
      <c r="C182" s="256"/>
      <c r="D182" s="256"/>
      <c r="E182" s="256"/>
      <c r="F182" s="272"/>
      <c r="G182" s="256"/>
      <c r="H182" s="256"/>
      <c r="I182" s="256"/>
      <c r="J182" s="256"/>
      <c r="K182" s="271"/>
      <c r="L182" s="260"/>
      <c r="M182" s="261"/>
      <c r="N182" s="261"/>
      <c r="O182" s="261"/>
      <c r="P182" s="261"/>
      <c r="Q182" s="262"/>
      <c r="R182" s="264"/>
      <c r="S182" s="262"/>
      <c r="T182" s="264"/>
      <c r="U182" s="111"/>
    </row>
    <row r="183" spans="1:21" x14ac:dyDescent="0.2">
      <c r="A183" s="256"/>
      <c r="B183" s="256"/>
      <c r="C183" s="256"/>
      <c r="D183" s="256"/>
      <c r="E183" s="256"/>
      <c r="F183" s="272"/>
      <c r="G183" s="256"/>
      <c r="H183" s="256"/>
      <c r="I183" s="256"/>
      <c r="J183" s="256"/>
      <c r="K183" s="271"/>
      <c r="L183" s="260"/>
      <c r="M183" s="261"/>
      <c r="N183" s="261"/>
      <c r="O183" s="261"/>
      <c r="P183" s="261"/>
      <c r="Q183" s="262"/>
      <c r="R183" s="264"/>
      <c r="S183" s="262"/>
      <c r="T183" s="264"/>
      <c r="U183" s="111"/>
    </row>
    <row r="184" spans="1:21" x14ac:dyDescent="0.2">
      <c r="A184" s="256"/>
      <c r="B184" s="256"/>
      <c r="C184" s="256"/>
      <c r="D184" s="256"/>
      <c r="E184" s="256"/>
      <c r="F184" s="272"/>
      <c r="G184" s="256"/>
      <c r="H184" s="256"/>
      <c r="I184" s="256"/>
      <c r="J184" s="256"/>
      <c r="K184" s="271"/>
      <c r="L184" s="260"/>
      <c r="M184" s="261"/>
      <c r="N184" s="261"/>
      <c r="O184" s="261"/>
      <c r="P184" s="261"/>
      <c r="Q184" s="262"/>
      <c r="R184" s="264"/>
      <c r="S184" s="262"/>
      <c r="T184" s="264"/>
      <c r="U184" s="111"/>
    </row>
    <row r="185" spans="1:21" x14ac:dyDescent="0.2">
      <c r="A185" s="111"/>
      <c r="B185" s="111"/>
      <c r="C185" s="111"/>
      <c r="D185" s="111"/>
      <c r="E185" s="111"/>
      <c r="F185" s="245"/>
      <c r="G185" s="111"/>
      <c r="H185" s="111"/>
      <c r="I185" s="111"/>
      <c r="J185" s="111"/>
      <c r="K185" s="246"/>
      <c r="L185" s="247"/>
      <c r="M185" s="244"/>
      <c r="N185" s="244"/>
      <c r="O185" s="244"/>
      <c r="P185" s="244"/>
      <c r="Q185" s="248"/>
      <c r="R185" s="249"/>
      <c r="S185" s="248"/>
      <c r="T185" s="249"/>
      <c r="U185" s="111"/>
    </row>
    <row r="186" spans="1:21" x14ac:dyDescent="0.2">
      <c r="A186" s="111"/>
      <c r="B186" s="111"/>
      <c r="C186" s="111"/>
      <c r="D186" s="111"/>
      <c r="E186" s="111"/>
      <c r="F186" s="245"/>
      <c r="G186" s="111"/>
      <c r="H186" s="111"/>
      <c r="I186" s="111"/>
      <c r="J186" s="111"/>
      <c r="K186" s="246"/>
      <c r="L186" s="247"/>
      <c r="M186" s="244"/>
      <c r="N186" s="244"/>
      <c r="O186" s="244"/>
      <c r="P186" s="244"/>
      <c r="Q186" s="248"/>
      <c r="R186" s="249"/>
      <c r="S186" s="248"/>
      <c r="T186" s="249"/>
      <c r="U186" s="111"/>
    </row>
    <row r="187" spans="1:21" x14ac:dyDescent="0.2">
      <c r="A187" s="111"/>
      <c r="B187" s="111"/>
      <c r="C187" s="111"/>
      <c r="D187" s="111"/>
      <c r="E187" s="111"/>
      <c r="F187" s="245"/>
      <c r="G187" s="111"/>
      <c r="H187" s="111"/>
      <c r="I187" s="111"/>
      <c r="J187" s="111"/>
      <c r="K187" s="246"/>
      <c r="L187" s="247"/>
      <c r="M187" s="244"/>
      <c r="N187" s="244"/>
      <c r="O187" s="244"/>
      <c r="P187" s="244"/>
      <c r="Q187" s="248"/>
      <c r="R187" s="249"/>
      <c r="S187" s="248"/>
      <c r="T187" s="249"/>
      <c r="U187" s="111"/>
    </row>
    <row r="188" spans="1:21" x14ac:dyDescent="0.2">
      <c r="A188" s="111"/>
      <c r="B188" s="111"/>
      <c r="C188" s="111"/>
      <c r="D188" s="111"/>
      <c r="E188" s="111"/>
      <c r="F188" s="245"/>
      <c r="G188" s="111"/>
      <c r="H188" s="111"/>
      <c r="I188" s="111"/>
      <c r="J188" s="111"/>
      <c r="K188" s="246"/>
      <c r="L188" s="247"/>
      <c r="M188" s="244"/>
      <c r="N188" s="244"/>
      <c r="O188" s="244"/>
      <c r="P188" s="244"/>
      <c r="Q188" s="248"/>
      <c r="R188" s="249"/>
      <c r="S188" s="248"/>
      <c r="T188" s="249"/>
      <c r="U188" s="111"/>
    </row>
    <row r="189" spans="1:21" x14ac:dyDescent="0.2">
      <c r="A189" s="111"/>
      <c r="B189" s="111"/>
      <c r="C189" s="111"/>
      <c r="D189" s="111"/>
      <c r="E189" s="111"/>
      <c r="F189" s="245"/>
      <c r="G189" s="111"/>
      <c r="H189" s="111"/>
      <c r="I189" s="111"/>
      <c r="J189" s="111"/>
      <c r="K189" s="246"/>
      <c r="L189" s="247"/>
      <c r="M189" s="244"/>
      <c r="N189" s="244"/>
      <c r="O189" s="244"/>
      <c r="P189" s="244"/>
      <c r="Q189" s="248"/>
      <c r="R189" s="249"/>
      <c r="S189" s="248"/>
      <c r="T189" s="249"/>
      <c r="U189" s="111"/>
    </row>
    <row r="190" spans="1:21" x14ac:dyDescent="0.2">
      <c r="A190" s="111"/>
      <c r="B190" s="111"/>
      <c r="C190" s="111"/>
      <c r="D190" s="111"/>
      <c r="E190" s="111"/>
      <c r="F190" s="245"/>
      <c r="G190" s="111"/>
      <c r="H190" s="111"/>
      <c r="I190" s="111"/>
      <c r="J190" s="111"/>
      <c r="K190" s="246"/>
      <c r="L190" s="247"/>
      <c r="M190" s="244"/>
      <c r="N190" s="244"/>
      <c r="O190" s="244"/>
      <c r="P190" s="244"/>
      <c r="Q190" s="248"/>
      <c r="R190" s="249"/>
      <c r="S190" s="248"/>
      <c r="T190" s="249"/>
      <c r="U190" s="111"/>
    </row>
    <row r="191" spans="1:21" x14ac:dyDescent="0.2">
      <c r="A191" s="111"/>
      <c r="B191" s="111"/>
      <c r="C191" s="111"/>
      <c r="D191" s="111"/>
      <c r="E191" s="111"/>
      <c r="F191" s="245"/>
      <c r="G191" s="111"/>
      <c r="H191" s="111"/>
      <c r="I191" s="111"/>
      <c r="J191" s="111"/>
      <c r="K191" s="246"/>
      <c r="L191" s="247"/>
      <c r="M191" s="244"/>
      <c r="N191" s="244"/>
      <c r="O191" s="244"/>
      <c r="P191" s="244"/>
      <c r="Q191" s="248"/>
      <c r="R191" s="249"/>
      <c r="S191" s="248"/>
      <c r="T191" s="249"/>
      <c r="U191" s="111"/>
    </row>
  </sheetData>
  <customSheetViews>
    <customSheetView guid="{25DE9826-EC7E-4810-967B-01122EAEA150}">
      <selection activeCell="B35" sqref="B35"/>
      <pageMargins left="0.7" right="0.7" top="0.75" bottom="0.75" header="0.3" footer="0.3"/>
    </customSheetView>
    <customSheetView guid="{8049C881-6B3E-4A95-B7B3-820565C4CD65}" topLeftCell="A10">
      <selection activeCell="K20" sqref="K20"/>
      <pageMargins left="0.7" right="0.7" top="0.75" bottom="0.75" header="0.3" footer="0.3"/>
    </customSheetView>
    <customSheetView guid="{CC860A81-C9B4-4A07-AB20-B1AA2CC2D120}" showAutoFilter="1">
      <selection activeCell="D73" sqref="D73"/>
      <pageMargins left="0.7" right="0.7" top="0.75" bottom="0.75" header="0.3" footer="0.3"/>
      <autoFilter ref="A3:T57"/>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55"/>
  <sheetViews>
    <sheetView zoomScaleNormal="100" workbookViewId="0">
      <pane ySplit="2" topLeftCell="A78" activePane="bottomLeft" state="frozen"/>
      <selection pane="bottomLeft" activeCell="I89" sqref="I89"/>
    </sheetView>
  </sheetViews>
  <sheetFormatPr defaultColWidth="9.140625" defaultRowHeight="11.25" x14ac:dyDescent="0.2"/>
  <cols>
    <col min="1" max="1" width="10.140625" style="110" bestFit="1" customWidth="1"/>
    <col min="2" max="2" width="9.140625" style="110"/>
    <col min="3" max="3" width="10.140625" style="110" bestFit="1" customWidth="1"/>
    <col min="4" max="4" width="10.140625" style="110" customWidth="1"/>
    <col min="5" max="5" width="0.140625" style="110" customWidth="1"/>
    <col min="6" max="6" width="10" style="57" customWidth="1"/>
    <col min="7" max="7" width="12.42578125" style="110" customWidth="1"/>
    <col min="8" max="8" width="10" style="110" customWidth="1"/>
    <col min="9" max="9" width="14" style="110" customWidth="1"/>
    <col min="10" max="10" width="18.7109375" style="110" customWidth="1"/>
    <col min="11" max="11" width="10" style="112" customWidth="1"/>
    <col min="12" max="12" width="10.140625" style="127" bestFit="1" customWidth="1"/>
    <col min="13" max="14" width="9.140625" style="128"/>
    <col min="15" max="15" width="12.5703125" style="128" bestFit="1" customWidth="1"/>
    <col min="16" max="16" width="9.140625" style="128"/>
    <col min="17" max="17" width="12.5703125" style="131" bestFit="1" customWidth="1"/>
    <col min="18" max="18" width="10.140625" style="132" bestFit="1" customWidth="1"/>
    <col min="19" max="19" width="14.7109375" style="131" customWidth="1"/>
    <col min="20" max="20" width="10.140625" style="132" bestFit="1" customWidth="1"/>
    <col min="21" max="16384" width="9.140625" style="110"/>
  </cols>
  <sheetData>
    <row r="1" spans="1:20" ht="99.75" customHeight="1" x14ac:dyDescent="0.2">
      <c r="A1" s="107" t="s">
        <v>26</v>
      </c>
      <c r="B1" s="107"/>
      <c r="C1" s="107" t="s">
        <v>37</v>
      </c>
      <c r="D1" s="107"/>
      <c r="E1" s="108" t="s">
        <v>417</v>
      </c>
      <c r="F1" s="181" t="s">
        <v>27</v>
      </c>
      <c r="G1" s="107" t="s">
        <v>7</v>
      </c>
      <c r="H1" s="107"/>
      <c r="I1" s="179"/>
      <c r="J1" s="107"/>
      <c r="K1" s="141" t="s">
        <v>34</v>
      </c>
      <c r="L1" s="115"/>
      <c r="M1" s="138" t="s">
        <v>32</v>
      </c>
      <c r="N1" s="116"/>
      <c r="O1" s="139" t="s">
        <v>31</v>
      </c>
      <c r="P1" s="117"/>
      <c r="Q1" s="117" t="s">
        <v>35</v>
      </c>
      <c r="R1" s="118"/>
      <c r="S1" s="137" t="s">
        <v>8</v>
      </c>
      <c r="T1" s="120"/>
    </row>
    <row r="2" spans="1:20" ht="42" x14ac:dyDescent="0.2">
      <c r="A2" s="3" t="s">
        <v>10</v>
      </c>
      <c r="B2" s="107" t="s">
        <v>9</v>
      </c>
      <c r="C2" s="107" t="s">
        <v>38</v>
      </c>
      <c r="D2" s="107" t="s">
        <v>2979</v>
      </c>
      <c r="E2" s="109"/>
      <c r="F2" s="182"/>
      <c r="G2" s="107" t="s">
        <v>0</v>
      </c>
      <c r="H2" s="1" t="s">
        <v>1</v>
      </c>
      <c r="I2" s="1" t="s">
        <v>2978</v>
      </c>
      <c r="J2" s="107" t="s">
        <v>2</v>
      </c>
      <c r="K2" s="113" t="s">
        <v>33</v>
      </c>
      <c r="L2" s="121" t="s">
        <v>10</v>
      </c>
      <c r="M2" s="116" t="s">
        <v>13</v>
      </c>
      <c r="N2" s="116" t="s">
        <v>12</v>
      </c>
      <c r="O2" s="117" t="s">
        <v>13</v>
      </c>
      <c r="P2" s="117" t="s">
        <v>12</v>
      </c>
      <c r="Q2" s="117" t="s">
        <v>13</v>
      </c>
      <c r="R2" s="118" t="s">
        <v>12</v>
      </c>
      <c r="S2" s="119" t="s">
        <v>11</v>
      </c>
      <c r="T2" s="122" t="s">
        <v>12</v>
      </c>
    </row>
    <row r="3" spans="1:20" x14ac:dyDescent="0.2">
      <c r="A3" s="36" t="s">
        <v>28</v>
      </c>
      <c r="B3" s="36" t="s">
        <v>29</v>
      </c>
      <c r="C3" s="36" t="s">
        <v>14</v>
      </c>
      <c r="D3" s="36" t="s">
        <v>15</v>
      </c>
      <c r="E3" s="36" t="s">
        <v>6</v>
      </c>
      <c r="F3" s="56" t="s">
        <v>30</v>
      </c>
      <c r="G3" s="56" t="s">
        <v>3</v>
      </c>
      <c r="H3" s="36" t="s">
        <v>4</v>
      </c>
      <c r="I3" s="36"/>
      <c r="J3" s="36" t="s">
        <v>5</v>
      </c>
      <c r="K3" s="114" t="s">
        <v>16</v>
      </c>
      <c r="L3" s="123" t="s">
        <v>17</v>
      </c>
      <c r="M3" s="124" t="s">
        <v>20</v>
      </c>
      <c r="N3" s="124" t="s">
        <v>21</v>
      </c>
      <c r="O3" s="124" t="s">
        <v>22</v>
      </c>
      <c r="P3" s="124" t="s">
        <v>23</v>
      </c>
      <c r="Q3" s="129" t="s">
        <v>24</v>
      </c>
      <c r="R3" s="130" t="s">
        <v>25</v>
      </c>
      <c r="S3" s="129" t="s">
        <v>18</v>
      </c>
      <c r="T3" s="130" t="s">
        <v>19</v>
      </c>
    </row>
    <row r="4" spans="1:20" s="161" customFormat="1" ht="146.25" x14ac:dyDescent="0.2">
      <c r="A4" s="155">
        <v>41976</v>
      </c>
      <c r="B4" s="156" t="s">
        <v>2108</v>
      </c>
      <c r="C4" s="155">
        <v>42430</v>
      </c>
      <c r="D4" s="160">
        <v>42366</v>
      </c>
      <c r="E4" s="156"/>
      <c r="F4" s="215" t="s">
        <v>2896</v>
      </c>
      <c r="G4" s="157" t="s">
        <v>2109</v>
      </c>
      <c r="H4" s="158">
        <v>190212</v>
      </c>
      <c r="I4" s="158"/>
      <c r="J4" s="156" t="s">
        <v>160</v>
      </c>
      <c r="K4" s="159">
        <f>142659+15851+15851+15851</f>
        <v>190212</v>
      </c>
      <c r="L4" s="160">
        <v>42366</v>
      </c>
      <c r="M4" s="157"/>
      <c r="N4" s="157"/>
      <c r="O4" s="157"/>
      <c r="P4" s="157"/>
      <c r="Q4" s="157" t="s">
        <v>2912</v>
      </c>
      <c r="R4" s="160" t="s">
        <v>2913</v>
      </c>
      <c r="S4" s="157" t="s">
        <v>2914</v>
      </c>
      <c r="T4" s="160" t="s">
        <v>2915</v>
      </c>
    </row>
    <row r="5" spans="1:20" s="161" customFormat="1" ht="101.25" x14ac:dyDescent="0.2">
      <c r="A5" s="155">
        <v>41976</v>
      </c>
      <c r="B5" s="156" t="s">
        <v>2110</v>
      </c>
      <c r="C5" s="155">
        <v>42434</v>
      </c>
      <c r="D5" s="160">
        <v>42289</v>
      </c>
      <c r="E5" s="156"/>
      <c r="F5" s="215" t="s">
        <v>2686</v>
      </c>
      <c r="G5" s="157" t="s">
        <v>2111</v>
      </c>
      <c r="H5" s="158">
        <v>90000</v>
      </c>
      <c r="I5" s="158"/>
      <c r="J5" s="156" t="s">
        <v>160</v>
      </c>
      <c r="K5" s="159">
        <f>48000+42000</f>
        <v>90000</v>
      </c>
      <c r="L5" s="160">
        <v>42289</v>
      </c>
      <c r="M5" s="157"/>
      <c r="N5" s="157"/>
      <c r="O5" s="157"/>
      <c r="P5" s="157"/>
      <c r="Q5" s="157" t="s">
        <v>2803</v>
      </c>
      <c r="R5" s="160" t="s">
        <v>2683</v>
      </c>
      <c r="S5" s="157" t="s">
        <v>2684</v>
      </c>
      <c r="T5" s="160" t="s">
        <v>2685</v>
      </c>
    </row>
    <row r="6" spans="1:20" s="161" customFormat="1" ht="270" x14ac:dyDescent="0.2">
      <c r="A6" s="155">
        <v>41976</v>
      </c>
      <c r="B6" s="156" t="s">
        <v>2112</v>
      </c>
      <c r="C6" s="155">
        <v>42430</v>
      </c>
      <c r="D6" s="160">
        <v>42363</v>
      </c>
      <c r="E6" s="156"/>
      <c r="F6" s="215" t="s">
        <v>2853</v>
      </c>
      <c r="G6" s="157" t="s">
        <v>2113</v>
      </c>
      <c r="H6" s="158">
        <v>109500</v>
      </c>
      <c r="I6" s="158">
        <v>107100</v>
      </c>
      <c r="J6" s="156" t="s">
        <v>2018</v>
      </c>
      <c r="K6" s="159">
        <f>98100+4350+4650</f>
        <v>107100</v>
      </c>
      <c r="L6" s="160">
        <v>42363</v>
      </c>
      <c r="M6" s="157"/>
      <c r="N6" s="157"/>
      <c r="O6" s="157"/>
      <c r="P6" s="157"/>
      <c r="Q6" s="157" t="s">
        <v>2854</v>
      </c>
      <c r="R6" s="160" t="s">
        <v>2855</v>
      </c>
      <c r="S6" s="157" t="s">
        <v>2856</v>
      </c>
      <c r="T6" s="160" t="s">
        <v>2857</v>
      </c>
    </row>
    <row r="7" spans="1:20" s="161" customFormat="1" ht="146.25" x14ac:dyDescent="0.2">
      <c r="A7" s="155">
        <v>41989</v>
      </c>
      <c r="B7" s="156" t="s">
        <v>2191</v>
      </c>
      <c r="C7" s="155">
        <v>42370</v>
      </c>
      <c r="D7" s="160">
        <v>42394</v>
      </c>
      <c r="E7" s="156"/>
      <c r="F7" s="215" t="s">
        <v>2980</v>
      </c>
      <c r="G7" s="157" t="s">
        <v>2192</v>
      </c>
      <c r="H7" s="158">
        <v>384000</v>
      </c>
      <c r="I7" s="158"/>
      <c r="J7" s="157" t="s">
        <v>2193</v>
      </c>
      <c r="K7" s="159">
        <f>262212.2+8942.01+15722.35+18000+5915.88</f>
        <v>310792.44</v>
      </c>
      <c r="L7" s="160">
        <v>42394</v>
      </c>
      <c r="M7" s="157" t="s">
        <v>2935</v>
      </c>
      <c r="N7" s="160" t="s">
        <v>2916</v>
      </c>
      <c r="O7" s="157" t="s">
        <v>2956</v>
      </c>
      <c r="P7" s="160" t="s">
        <v>2957</v>
      </c>
      <c r="Q7" s="157"/>
      <c r="R7" s="160"/>
      <c r="S7" s="157" t="s">
        <v>2958</v>
      </c>
      <c r="T7" s="160" t="s">
        <v>2959</v>
      </c>
    </row>
    <row r="8" spans="1:20" s="161" customFormat="1" ht="67.5" x14ac:dyDescent="0.2">
      <c r="A8" s="155">
        <v>41995</v>
      </c>
      <c r="B8" s="156" t="s">
        <v>2438</v>
      </c>
      <c r="C8" s="155">
        <v>42205</v>
      </c>
      <c r="D8" s="160">
        <v>42195</v>
      </c>
      <c r="E8" s="156"/>
      <c r="F8" s="215" t="s">
        <v>2808</v>
      </c>
      <c r="G8" s="157" t="s">
        <v>2058</v>
      </c>
      <c r="H8" s="158">
        <v>486414.5</v>
      </c>
      <c r="I8" s="158"/>
      <c r="J8" s="157" t="s">
        <v>2439</v>
      </c>
      <c r="K8" s="159">
        <v>187553.53</v>
      </c>
      <c r="L8" s="160">
        <v>42195</v>
      </c>
      <c r="M8" s="157"/>
      <c r="N8" s="160"/>
      <c r="O8" s="157"/>
      <c r="P8" s="160"/>
      <c r="Q8" s="157" t="s">
        <v>2595</v>
      </c>
      <c r="R8" s="160" t="s">
        <v>2596</v>
      </c>
      <c r="S8" s="157" t="s">
        <v>2597</v>
      </c>
      <c r="T8" s="160" t="s">
        <v>2598</v>
      </c>
    </row>
    <row r="9" spans="1:20" s="161" customFormat="1" ht="135" x14ac:dyDescent="0.2">
      <c r="A9" s="155">
        <v>41995</v>
      </c>
      <c r="B9" s="156" t="s">
        <v>2440</v>
      </c>
      <c r="C9" s="155">
        <v>42380</v>
      </c>
      <c r="D9" s="160">
        <v>42363</v>
      </c>
      <c r="E9" s="156"/>
      <c r="F9" s="215" t="s">
        <v>2880</v>
      </c>
      <c r="G9" s="157" t="s">
        <v>2441</v>
      </c>
      <c r="H9" s="158">
        <v>279052.83</v>
      </c>
      <c r="I9" s="158"/>
      <c r="J9" s="157" t="s">
        <v>2442</v>
      </c>
      <c r="K9" s="159">
        <f>185780.39+22935.85+23700.38+22935.85+23700.36</f>
        <v>279052.83</v>
      </c>
      <c r="L9" s="160">
        <v>42363</v>
      </c>
      <c r="M9" s="157"/>
      <c r="N9" s="160"/>
      <c r="O9" s="157"/>
      <c r="P9" s="160"/>
      <c r="Q9" s="157" t="s">
        <v>2876</v>
      </c>
      <c r="R9" s="160" t="s">
        <v>2877</v>
      </c>
      <c r="S9" s="157" t="s">
        <v>2878</v>
      </c>
      <c r="T9" s="160" t="s">
        <v>2879</v>
      </c>
    </row>
    <row r="10" spans="1:20" s="161" customFormat="1" ht="135" x14ac:dyDescent="0.2">
      <c r="A10" s="155">
        <v>41996</v>
      </c>
      <c r="B10" s="156" t="s">
        <v>2443</v>
      </c>
      <c r="C10" s="155">
        <v>42401</v>
      </c>
      <c r="D10" s="160">
        <v>42363</v>
      </c>
      <c r="E10" s="156"/>
      <c r="F10" s="215" t="s">
        <v>2981</v>
      </c>
      <c r="G10" s="157" t="s">
        <v>2444</v>
      </c>
      <c r="H10" s="158">
        <v>52290</v>
      </c>
      <c r="I10" s="158">
        <v>45430</v>
      </c>
      <c r="J10" s="157" t="s">
        <v>2445</v>
      </c>
      <c r="K10" s="159">
        <f>25130+4130+4200+4200+3430+4340</f>
        <v>45430</v>
      </c>
      <c r="L10" s="160">
        <v>42363</v>
      </c>
      <c r="M10" s="157"/>
      <c r="N10" s="160"/>
      <c r="O10" s="157"/>
      <c r="P10" s="160"/>
      <c r="Q10" s="157" t="s">
        <v>2858</v>
      </c>
      <c r="R10" s="160" t="s">
        <v>2859</v>
      </c>
      <c r="S10" s="157" t="s">
        <v>2860</v>
      </c>
      <c r="T10" s="160" t="s">
        <v>2861</v>
      </c>
    </row>
    <row r="11" spans="1:20" s="161" customFormat="1" ht="135" x14ac:dyDescent="0.2">
      <c r="A11" s="155">
        <v>41998</v>
      </c>
      <c r="B11" s="156" t="s">
        <v>2243</v>
      </c>
      <c r="C11" s="155">
        <v>42420</v>
      </c>
      <c r="D11" s="160">
        <v>42367</v>
      </c>
      <c r="E11" s="156"/>
      <c r="F11" s="215" t="s">
        <v>2981</v>
      </c>
      <c r="G11" s="157" t="s">
        <v>2244</v>
      </c>
      <c r="H11" s="158">
        <v>468398.28</v>
      </c>
      <c r="I11" s="158">
        <v>451628.13</v>
      </c>
      <c r="J11" s="157" t="s">
        <v>56</v>
      </c>
      <c r="K11" s="159">
        <f>273232.33+35679.16+35679.16+35679.16+35679.16+35679.16</f>
        <v>451628.13000000012</v>
      </c>
      <c r="L11" s="160">
        <v>42367</v>
      </c>
      <c r="M11" s="157"/>
      <c r="N11" s="157"/>
      <c r="O11" s="157"/>
      <c r="P11" s="157"/>
      <c r="Q11" s="157" t="s">
        <v>2906</v>
      </c>
      <c r="R11" s="160" t="s">
        <v>2907</v>
      </c>
      <c r="S11" s="157" t="s">
        <v>2908</v>
      </c>
      <c r="T11" s="160" t="s">
        <v>2909</v>
      </c>
    </row>
    <row r="12" spans="1:20" s="161" customFormat="1" ht="112.5" x14ac:dyDescent="0.2">
      <c r="A12" s="155">
        <v>42002</v>
      </c>
      <c r="B12" s="156" t="s">
        <v>2446</v>
      </c>
      <c r="C12" s="155">
        <v>42369</v>
      </c>
      <c r="D12" s="160">
        <v>42394</v>
      </c>
      <c r="E12" s="156"/>
      <c r="F12" s="216" t="s">
        <v>2987</v>
      </c>
      <c r="G12" s="157" t="s">
        <v>2447</v>
      </c>
      <c r="H12" s="158">
        <v>100000</v>
      </c>
      <c r="I12" s="158">
        <v>56039.18</v>
      </c>
      <c r="J12" s="157" t="s">
        <v>53</v>
      </c>
      <c r="K12" s="159">
        <f>46000+5000+5000+39.18</f>
        <v>56039.18</v>
      </c>
      <c r="L12" s="160">
        <v>42394</v>
      </c>
      <c r="M12" s="157" t="s">
        <v>2960</v>
      </c>
      <c r="N12" s="160" t="s">
        <v>2961</v>
      </c>
      <c r="O12" s="157"/>
      <c r="P12" s="157"/>
      <c r="Q12" s="157"/>
      <c r="R12" s="160"/>
      <c r="S12" s="157" t="s">
        <v>2962</v>
      </c>
      <c r="T12" s="160" t="s">
        <v>2963</v>
      </c>
    </row>
    <row r="13" spans="1:20" s="161" customFormat="1" ht="135" x14ac:dyDescent="0.2">
      <c r="A13" s="155">
        <v>42004</v>
      </c>
      <c r="B13" s="156" t="s">
        <v>2448</v>
      </c>
      <c r="C13" s="155">
        <v>42380</v>
      </c>
      <c r="D13" s="160">
        <v>42363</v>
      </c>
      <c r="E13" s="156"/>
      <c r="F13" s="215" t="s">
        <v>2853</v>
      </c>
      <c r="G13" s="157" t="s">
        <v>2449</v>
      </c>
      <c r="H13" s="158">
        <v>193121.87</v>
      </c>
      <c r="I13" s="158"/>
      <c r="J13" s="157" t="s">
        <v>2450</v>
      </c>
      <c r="K13" s="159">
        <f>128747.92+16093.49+16093.49+16093.49+16093.48</f>
        <v>193121.87</v>
      </c>
      <c r="L13" s="160">
        <v>42363</v>
      </c>
      <c r="M13" s="157"/>
      <c r="N13" s="157"/>
      <c r="O13" s="157"/>
      <c r="P13" s="157"/>
      <c r="Q13" s="157" t="s">
        <v>2886</v>
      </c>
      <c r="R13" s="160" t="s">
        <v>2887</v>
      </c>
      <c r="S13" s="157" t="s">
        <v>2888</v>
      </c>
      <c r="T13" s="160" t="s">
        <v>2889</v>
      </c>
    </row>
    <row r="14" spans="1:20" s="161" customFormat="1" ht="135" x14ac:dyDescent="0.2">
      <c r="A14" s="155">
        <v>42004</v>
      </c>
      <c r="B14" s="156" t="s">
        <v>2451</v>
      </c>
      <c r="C14" s="155">
        <v>42369</v>
      </c>
      <c r="D14" s="160">
        <v>42363</v>
      </c>
      <c r="E14" s="156"/>
      <c r="F14" s="215" t="s">
        <v>2853</v>
      </c>
      <c r="G14" s="157" t="s">
        <v>2452</v>
      </c>
      <c r="H14" s="158">
        <v>95500</v>
      </c>
      <c r="I14" s="158"/>
      <c r="J14" s="157" t="s">
        <v>2453</v>
      </c>
      <c r="K14" s="159">
        <f>55734+7962+7962+7962+7962+7918</f>
        <v>95500</v>
      </c>
      <c r="L14" s="160">
        <v>42363</v>
      </c>
      <c r="M14" s="157"/>
      <c r="N14" s="157"/>
      <c r="O14" s="157"/>
      <c r="P14" s="157"/>
      <c r="Q14" s="157" t="s">
        <v>2872</v>
      </c>
      <c r="R14" s="160" t="s">
        <v>2873</v>
      </c>
      <c r="S14" s="157" t="s">
        <v>2874</v>
      </c>
      <c r="T14" s="160" t="s">
        <v>2875</v>
      </c>
    </row>
    <row r="15" spans="1:20" s="161" customFormat="1" ht="90" x14ac:dyDescent="0.2">
      <c r="A15" s="155">
        <v>42005</v>
      </c>
      <c r="B15" s="156" t="s">
        <v>2454</v>
      </c>
      <c r="C15" s="155">
        <v>42369</v>
      </c>
      <c r="D15" s="160">
        <v>42394</v>
      </c>
      <c r="E15" s="156"/>
      <c r="F15" s="215" t="s">
        <v>2986</v>
      </c>
      <c r="G15" s="157" t="s">
        <v>2455</v>
      </c>
      <c r="H15" s="158">
        <v>300000</v>
      </c>
      <c r="I15" s="158">
        <v>166351.9</v>
      </c>
      <c r="J15" s="157" t="s">
        <v>2456</v>
      </c>
      <c r="K15" s="159">
        <f>95933.15+9567.58+26341.53+30000+4509.64</f>
        <v>166351.90000000002</v>
      </c>
      <c r="L15" s="160">
        <v>42394</v>
      </c>
      <c r="M15" s="157"/>
      <c r="N15" s="160"/>
      <c r="O15" s="157"/>
      <c r="P15" s="157"/>
      <c r="Q15" s="157" t="s">
        <v>2982</v>
      </c>
      <c r="R15" s="160" t="s">
        <v>2983</v>
      </c>
      <c r="S15" s="157" t="s">
        <v>2984</v>
      </c>
      <c r="T15" s="160" t="s">
        <v>2985</v>
      </c>
    </row>
    <row r="16" spans="1:20" s="161" customFormat="1" ht="33.75" x14ac:dyDescent="0.2">
      <c r="A16" s="155">
        <v>42005</v>
      </c>
      <c r="B16" s="156" t="s">
        <v>2457</v>
      </c>
      <c r="C16" s="155">
        <v>42369</v>
      </c>
      <c r="D16" s="160">
        <v>42102</v>
      </c>
      <c r="E16" s="156"/>
      <c r="F16" s="215" t="s">
        <v>2729</v>
      </c>
      <c r="G16" s="157" t="s">
        <v>43</v>
      </c>
      <c r="H16" s="158">
        <v>90000</v>
      </c>
      <c r="I16" s="158"/>
      <c r="J16" s="157" t="s">
        <v>78</v>
      </c>
      <c r="K16" s="159">
        <v>66329.679999999993</v>
      </c>
      <c r="L16" s="160">
        <v>42102</v>
      </c>
      <c r="M16" s="157"/>
      <c r="N16" s="157"/>
      <c r="O16" s="157"/>
      <c r="P16" s="157"/>
      <c r="Q16" s="157" t="s">
        <v>2728</v>
      </c>
      <c r="R16" s="160" t="s">
        <v>2727</v>
      </c>
      <c r="S16" s="157" t="s">
        <v>2726</v>
      </c>
      <c r="T16" s="160" t="s">
        <v>2725</v>
      </c>
    </row>
    <row r="17" spans="1:20" s="190" customFormat="1" ht="112.5" x14ac:dyDescent="0.2">
      <c r="A17" s="184">
        <v>42005</v>
      </c>
      <c r="B17" s="185" t="s">
        <v>2458</v>
      </c>
      <c r="C17" s="184">
        <v>42369</v>
      </c>
      <c r="D17" s="186">
        <v>42363</v>
      </c>
      <c r="E17" s="185"/>
      <c r="F17" s="215" t="s">
        <v>2981</v>
      </c>
      <c r="G17" s="187" t="s">
        <v>2459</v>
      </c>
      <c r="H17" s="188">
        <v>36000</v>
      </c>
      <c r="I17" s="188">
        <v>27871.95</v>
      </c>
      <c r="J17" s="187" t="s">
        <v>2460</v>
      </c>
      <c r="K17" s="189">
        <f>27112.91+759.04</f>
        <v>27871.95</v>
      </c>
      <c r="L17" s="186">
        <v>42363</v>
      </c>
      <c r="M17" s="187"/>
      <c r="N17" s="187"/>
      <c r="O17" s="187"/>
      <c r="P17" s="187"/>
      <c r="Q17" s="187" t="s">
        <v>2847</v>
      </c>
      <c r="R17" s="186" t="s">
        <v>2848</v>
      </c>
      <c r="S17" s="187" t="s">
        <v>2849</v>
      </c>
      <c r="T17" s="186" t="s">
        <v>2850</v>
      </c>
    </row>
    <row r="18" spans="1:20" s="161" customFormat="1" ht="45" x14ac:dyDescent="0.2">
      <c r="A18" s="155">
        <v>42018</v>
      </c>
      <c r="B18" s="156" t="s">
        <v>2461</v>
      </c>
      <c r="C18" s="155">
        <v>42034</v>
      </c>
      <c r="D18" s="160">
        <v>42034</v>
      </c>
      <c r="E18" s="156"/>
      <c r="F18" s="216" t="s">
        <v>2473</v>
      </c>
      <c r="G18" s="157" t="s">
        <v>2462</v>
      </c>
      <c r="H18" s="158">
        <v>21000</v>
      </c>
      <c r="I18" s="158"/>
      <c r="J18" s="157" t="s">
        <v>2463</v>
      </c>
      <c r="K18" s="159" t="s">
        <v>2474</v>
      </c>
      <c r="L18" s="160">
        <v>42034</v>
      </c>
      <c r="M18" s="157"/>
      <c r="N18" s="157"/>
      <c r="O18" s="157"/>
      <c r="P18" s="157"/>
      <c r="Q18" s="157">
        <v>192059</v>
      </c>
      <c r="R18" s="160">
        <v>42026</v>
      </c>
      <c r="S18" s="157" t="s">
        <v>2472</v>
      </c>
      <c r="T18" s="160">
        <v>42034</v>
      </c>
    </row>
    <row r="19" spans="1:20" s="161" customFormat="1" ht="56.25" x14ac:dyDescent="0.2">
      <c r="A19" s="155">
        <v>42032</v>
      </c>
      <c r="B19" s="156" t="s">
        <v>2464</v>
      </c>
      <c r="C19" s="155">
        <v>42041</v>
      </c>
      <c r="D19" s="160">
        <v>42048</v>
      </c>
      <c r="E19" s="156"/>
      <c r="F19" s="216" t="s">
        <v>2421</v>
      </c>
      <c r="G19" s="157" t="s">
        <v>2462</v>
      </c>
      <c r="H19" s="158">
        <v>4956</v>
      </c>
      <c r="I19" s="158"/>
      <c r="J19" s="157" t="s">
        <v>2465</v>
      </c>
      <c r="K19" s="159" t="s">
        <v>2476</v>
      </c>
      <c r="L19" s="160">
        <v>42048</v>
      </c>
      <c r="M19" s="157"/>
      <c r="N19" s="157"/>
      <c r="O19" s="157"/>
      <c r="P19" s="157"/>
      <c r="Q19" s="157">
        <v>302159</v>
      </c>
      <c r="R19" s="160">
        <v>42039</v>
      </c>
      <c r="S19" s="157" t="s">
        <v>2475</v>
      </c>
      <c r="T19" s="160">
        <v>42048</v>
      </c>
    </row>
    <row r="20" spans="1:20" s="161" customFormat="1" ht="45" x14ac:dyDescent="0.2">
      <c r="A20" s="155">
        <v>42039</v>
      </c>
      <c r="B20" s="156" t="s">
        <v>2466</v>
      </c>
      <c r="C20" s="155">
        <v>42046</v>
      </c>
      <c r="D20" s="160">
        <v>42046</v>
      </c>
      <c r="E20" s="156"/>
      <c r="F20" s="216" t="s">
        <v>2478</v>
      </c>
      <c r="G20" s="157" t="s">
        <v>2462</v>
      </c>
      <c r="H20" s="158">
        <v>1500</v>
      </c>
      <c r="I20" s="158"/>
      <c r="J20" s="157" t="s">
        <v>2467</v>
      </c>
      <c r="K20" s="159">
        <v>1500</v>
      </c>
      <c r="L20" s="160">
        <v>42046</v>
      </c>
      <c r="M20" s="157"/>
      <c r="N20" s="157"/>
      <c r="O20" s="157"/>
      <c r="P20" s="157"/>
      <c r="Q20" s="157">
        <v>346853</v>
      </c>
      <c r="R20" s="160">
        <v>42044</v>
      </c>
      <c r="S20" s="157" t="s">
        <v>2477</v>
      </c>
      <c r="T20" s="160">
        <v>42046</v>
      </c>
    </row>
    <row r="21" spans="1:20" s="161" customFormat="1" ht="67.5" x14ac:dyDescent="0.2">
      <c r="A21" s="155">
        <v>42051</v>
      </c>
      <c r="B21" s="156" t="s">
        <v>2397</v>
      </c>
      <c r="C21" s="155">
        <v>42369</v>
      </c>
      <c r="D21" s="160">
        <v>42368</v>
      </c>
      <c r="E21" s="156"/>
      <c r="F21" s="215" t="s">
        <v>2923</v>
      </c>
      <c r="G21" s="157" t="s">
        <v>2398</v>
      </c>
      <c r="H21" s="158">
        <v>36000</v>
      </c>
      <c r="I21" s="158"/>
      <c r="J21" s="157" t="s">
        <v>2399</v>
      </c>
      <c r="K21" s="159">
        <f>7490+3750+1410+1640+10155+11555</f>
        <v>36000</v>
      </c>
      <c r="L21" s="160">
        <v>42368</v>
      </c>
      <c r="M21" s="157"/>
      <c r="N21" s="157"/>
      <c r="O21" s="157"/>
      <c r="P21" s="157"/>
      <c r="Q21" s="157" t="s">
        <v>2937</v>
      </c>
      <c r="R21" s="160" t="s">
        <v>2938</v>
      </c>
      <c r="S21" s="157" t="s">
        <v>2939</v>
      </c>
      <c r="T21" s="160" t="s">
        <v>2940</v>
      </c>
    </row>
    <row r="22" spans="1:20" s="161" customFormat="1" ht="33.75" x14ac:dyDescent="0.2">
      <c r="A22" s="155">
        <v>42081</v>
      </c>
      <c r="B22" s="156" t="s">
        <v>2468</v>
      </c>
      <c r="C22" s="155">
        <v>42248</v>
      </c>
      <c r="D22" s="160">
        <v>42220</v>
      </c>
      <c r="E22" s="156"/>
      <c r="F22" s="216" t="s">
        <v>2804</v>
      </c>
      <c r="G22" s="157" t="s">
        <v>1786</v>
      </c>
      <c r="H22" s="158">
        <v>114000</v>
      </c>
      <c r="I22" s="158"/>
      <c r="J22" s="157" t="s">
        <v>152</v>
      </c>
      <c r="K22" s="159">
        <f>9500+21850</f>
        <v>31350</v>
      </c>
      <c r="L22" s="160">
        <v>42166</v>
      </c>
      <c r="M22" s="157"/>
      <c r="N22" s="157"/>
      <c r="O22" s="157"/>
      <c r="P22" s="157"/>
      <c r="Q22" s="157" t="s">
        <v>2720</v>
      </c>
      <c r="R22" s="160" t="s">
        <v>2721</v>
      </c>
      <c r="S22" s="157" t="s">
        <v>2722</v>
      </c>
      <c r="T22" s="160" t="s">
        <v>2723</v>
      </c>
    </row>
    <row r="23" spans="1:20" s="161" customFormat="1" ht="33.75" x14ac:dyDescent="0.2">
      <c r="A23" s="155">
        <v>42081</v>
      </c>
      <c r="B23" s="156" t="s">
        <v>2469</v>
      </c>
      <c r="C23" s="155">
        <v>42122</v>
      </c>
      <c r="D23" s="160">
        <v>42110</v>
      </c>
      <c r="E23" s="156"/>
      <c r="F23" s="216" t="s">
        <v>2491</v>
      </c>
      <c r="G23" s="157" t="s">
        <v>2470</v>
      </c>
      <c r="H23" s="158">
        <v>83294.95</v>
      </c>
      <c r="I23" s="158"/>
      <c r="J23" s="157" t="s">
        <v>2471</v>
      </c>
      <c r="K23" s="159" t="s">
        <v>2493</v>
      </c>
      <c r="L23" s="160">
        <v>42110</v>
      </c>
      <c r="M23" s="157"/>
      <c r="N23" s="157"/>
      <c r="O23" s="157"/>
      <c r="P23" s="157"/>
      <c r="Q23" s="157">
        <v>108981</v>
      </c>
      <c r="R23" s="160">
        <v>42110</v>
      </c>
      <c r="S23" s="157" t="s">
        <v>2494</v>
      </c>
      <c r="T23" s="160">
        <v>42107</v>
      </c>
    </row>
    <row r="24" spans="1:20" s="161" customFormat="1" ht="101.25" x14ac:dyDescent="0.2">
      <c r="A24" s="155">
        <v>42095</v>
      </c>
      <c r="B24" s="156" t="s">
        <v>2484</v>
      </c>
      <c r="C24" s="160">
        <v>42369</v>
      </c>
      <c r="D24" s="160">
        <v>42367</v>
      </c>
      <c r="E24" s="156"/>
      <c r="F24" s="215" t="s">
        <v>2975</v>
      </c>
      <c r="G24" s="157" t="s">
        <v>43</v>
      </c>
      <c r="H24" s="158">
        <v>330240</v>
      </c>
      <c r="I24" s="158"/>
      <c r="J24" s="157" t="s">
        <v>78</v>
      </c>
      <c r="K24" s="159">
        <f>73961.17+22277.55+20696.36+27386.67+23882.66+24637.26+26700</f>
        <v>219541.67</v>
      </c>
      <c r="L24" s="160">
        <v>42367</v>
      </c>
      <c r="M24" s="157"/>
      <c r="N24" s="157"/>
      <c r="O24" s="157"/>
      <c r="P24" s="157"/>
      <c r="Q24" s="157" t="s">
        <v>2902</v>
      </c>
      <c r="R24" s="160" t="s">
        <v>2903</v>
      </c>
      <c r="S24" s="157" t="s">
        <v>2904</v>
      </c>
      <c r="T24" s="160" t="s">
        <v>2905</v>
      </c>
    </row>
    <row r="25" spans="1:20" s="161" customFormat="1" ht="78.75" x14ac:dyDescent="0.2">
      <c r="A25" s="155">
        <v>42163</v>
      </c>
      <c r="B25" s="156" t="s">
        <v>2548</v>
      </c>
      <c r="C25" s="155">
        <v>42369</v>
      </c>
      <c r="D25" s="160">
        <v>42394</v>
      </c>
      <c r="E25" s="156"/>
      <c r="F25" s="216" t="s">
        <v>2987</v>
      </c>
      <c r="G25" s="157" t="s">
        <v>2058</v>
      </c>
      <c r="H25" s="158">
        <v>283950</v>
      </c>
      <c r="I25" s="158">
        <v>222598.62</v>
      </c>
      <c r="J25" s="157" t="s">
        <v>2549</v>
      </c>
      <c r="K25" s="159">
        <f>28507.82+31112.59+46602.63+32370.3+33695.4+16409.88+33900</f>
        <v>222598.62</v>
      </c>
      <c r="L25" s="160">
        <v>42394</v>
      </c>
      <c r="M25" s="157"/>
      <c r="N25" s="157"/>
      <c r="O25" s="157"/>
      <c r="P25" s="157"/>
      <c r="Q25" s="157" t="s">
        <v>2964</v>
      </c>
      <c r="R25" s="160" t="s">
        <v>2965</v>
      </c>
      <c r="S25" s="157" t="s">
        <v>2966</v>
      </c>
      <c r="T25" s="160" t="s">
        <v>2967</v>
      </c>
    </row>
    <row r="26" spans="1:20" s="161" customFormat="1" ht="78.75" x14ac:dyDescent="0.2">
      <c r="A26" s="155">
        <v>42227</v>
      </c>
      <c r="B26" s="156" t="s">
        <v>2601</v>
      </c>
      <c r="C26" s="155">
        <v>42369</v>
      </c>
      <c r="D26" s="160">
        <v>42398</v>
      </c>
      <c r="E26" s="156"/>
      <c r="F26" s="216" t="s">
        <v>2992</v>
      </c>
      <c r="G26" s="157" t="s">
        <v>1786</v>
      </c>
      <c r="H26" s="158">
        <v>164000</v>
      </c>
      <c r="I26" s="158"/>
      <c r="J26" s="157" t="s">
        <v>152</v>
      </c>
      <c r="K26" s="159">
        <f>27200+34000+27200+10880+27600+11040+26080</f>
        <v>164000</v>
      </c>
      <c r="L26" s="160">
        <v>42398</v>
      </c>
      <c r="M26" s="157"/>
      <c r="N26" s="157"/>
      <c r="O26" s="157"/>
      <c r="P26" s="157"/>
      <c r="Q26" s="157" t="s">
        <v>2988</v>
      </c>
      <c r="R26" s="160" t="s">
        <v>2989</v>
      </c>
      <c r="S26" s="157" t="s">
        <v>2990</v>
      </c>
      <c r="T26" s="160" t="s">
        <v>2991</v>
      </c>
    </row>
    <row r="27" spans="1:20" s="161" customFormat="1" ht="112.5" x14ac:dyDescent="0.2">
      <c r="A27" s="155">
        <v>42284</v>
      </c>
      <c r="B27" s="156" t="s">
        <v>2669</v>
      </c>
      <c r="C27" s="155">
        <v>42389</v>
      </c>
      <c r="D27" s="160">
        <v>42368</v>
      </c>
      <c r="E27" s="156"/>
      <c r="F27" s="215" t="s">
        <v>2923</v>
      </c>
      <c r="G27" s="157" t="s">
        <v>2670</v>
      </c>
      <c r="H27" s="158">
        <v>269868.68</v>
      </c>
      <c r="I27" s="158"/>
      <c r="J27" s="157" t="s">
        <v>2097</v>
      </c>
      <c r="K27" s="159">
        <v>269868.59999999998</v>
      </c>
      <c r="L27" s="160">
        <v>42368</v>
      </c>
      <c r="M27" s="157"/>
      <c r="N27" s="157"/>
      <c r="O27" s="157"/>
      <c r="P27" s="157"/>
      <c r="Q27" s="157">
        <v>86243</v>
      </c>
      <c r="R27" s="160">
        <v>42368</v>
      </c>
      <c r="S27" s="157" t="s">
        <v>2929</v>
      </c>
      <c r="T27" s="160">
        <v>42347</v>
      </c>
    </row>
    <row r="28" spans="1:20" s="161" customFormat="1" ht="45" x14ac:dyDescent="0.2">
      <c r="A28" s="155">
        <v>42305</v>
      </c>
      <c r="B28" s="156" t="s">
        <v>2704</v>
      </c>
      <c r="C28" s="155" t="s">
        <v>2705</v>
      </c>
      <c r="D28" s="160">
        <v>42325</v>
      </c>
      <c r="E28" s="156"/>
      <c r="F28" s="215" t="s">
        <v>2746</v>
      </c>
      <c r="G28" s="157" t="s">
        <v>2706</v>
      </c>
      <c r="H28" s="158">
        <v>85675</v>
      </c>
      <c r="I28" s="158"/>
      <c r="J28" s="157" t="s">
        <v>2707</v>
      </c>
      <c r="K28" s="159">
        <v>85675</v>
      </c>
      <c r="L28" s="160">
        <v>42325</v>
      </c>
      <c r="M28" s="157"/>
      <c r="N28" s="157"/>
      <c r="O28" s="157"/>
      <c r="P28" s="157"/>
      <c r="Q28" s="157">
        <v>379745</v>
      </c>
      <c r="R28" s="160">
        <v>42325</v>
      </c>
      <c r="S28" s="157" t="s">
        <v>2745</v>
      </c>
      <c r="T28" s="160">
        <v>42317</v>
      </c>
    </row>
    <row r="29" spans="1:20" s="161" customFormat="1" ht="67.5" x14ac:dyDescent="0.2">
      <c r="A29" s="155">
        <v>42317</v>
      </c>
      <c r="B29" s="156" t="s">
        <v>2700</v>
      </c>
      <c r="C29" s="155">
        <v>42370</v>
      </c>
      <c r="D29" s="160">
        <v>42355</v>
      </c>
      <c r="E29" s="156"/>
      <c r="F29" s="215" t="s">
        <v>2807</v>
      </c>
      <c r="G29" s="157" t="s">
        <v>2701</v>
      </c>
      <c r="H29" s="158">
        <v>323691.90000000002</v>
      </c>
      <c r="I29" s="158"/>
      <c r="J29" s="157" t="s">
        <v>2702</v>
      </c>
      <c r="K29" s="159">
        <v>323691.59999999998</v>
      </c>
      <c r="L29" s="160">
        <v>42355</v>
      </c>
      <c r="M29" s="157"/>
      <c r="N29" s="157"/>
      <c r="O29" s="157"/>
      <c r="P29" s="157"/>
      <c r="Q29" s="157">
        <v>731241</v>
      </c>
      <c r="R29" s="160">
        <v>42355</v>
      </c>
      <c r="S29" s="157" t="s">
        <v>2806</v>
      </c>
      <c r="T29" s="160">
        <v>42347</v>
      </c>
    </row>
    <row r="30" spans="1:20" s="161" customFormat="1" ht="56.25" x14ac:dyDescent="0.2">
      <c r="A30" s="155">
        <v>42318</v>
      </c>
      <c r="B30" s="156" t="s">
        <v>2715</v>
      </c>
      <c r="C30" s="155">
        <v>42358</v>
      </c>
      <c r="D30" s="160">
        <v>42345</v>
      </c>
      <c r="E30" s="156"/>
      <c r="F30" s="215" t="s">
        <v>2788</v>
      </c>
      <c r="G30" s="157" t="s">
        <v>2716</v>
      </c>
      <c r="H30" s="158">
        <v>55750.239999999998</v>
      </c>
      <c r="I30" s="158"/>
      <c r="J30" s="157" t="s">
        <v>571</v>
      </c>
      <c r="K30" s="159">
        <v>55750.239999999998</v>
      </c>
      <c r="L30" s="160">
        <v>42345</v>
      </c>
      <c r="M30" s="157"/>
      <c r="N30" s="157"/>
      <c r="O30" s="157"/>
      <c r="P30" s="157"/>
      <c r="Q30" s="157">
        <v>600175</v>
      </c>
      <c r="R30" s="160">
        <v>42345</v>
      </c>
      <c r="S30" s="157" t="s">
        <v>2787</v>
      </c>
      <c r="T30" s="160">
        <v>42335</v>
      </c>
    </row>
    <row r="31" spans="1:20" s="161" customFormat="1" ht="78.75" x14ac:dyDescent="0.2">
      <c r="A31" s="155">
        <v>42331</v>
      </c>
      <c r="B31" s="156" t="s">
        <v>2751</v>
      </c>
      <c r="C31" s="155">
        <v>42358</v>
      </c>
      <c r="D31" s="160">
        <v>42347</v>
      </c>
      <c r="E31" s="156"/>
      <c r="F31" s="215" t="s">
        <v>2790</v>
      </c>
      <c r="G31" s="157" t="s">
        <v>2752</v>
      </c>
      <c r="H31" s="158">
        <v>145820.1</v>
      </c>
      <c r="I31" s="158"/>
      <c r="J31" s="157" t="s">
        <v>2702</v>
      </c>
      <c r="K31" s="159">
        <v>145820.1</v>
      </c>
      <c r="L31" s="160">
        <v>42347</v>
      </c>
      <c r="M31" s="157"/>
      <c r="N31" s="157"/>
      <c r="O31" s="157"/>
      <c r="P31" s="157"/>
      <c r="Q31" s="157">
        <v>630331</v>
      </c>
      <c r="R31" s="160">
        <v>42347</v>
      </c>
      <c r="S31" s="157" t="s">
        <v>2789</v>
      </c>
      <c r="T31" s="160">
        <v>42333</v>
      </c>
    </row>
    <row r="32" spans="1:20" s="161" customFormat="1" ht="22.5" x14ac:dyDescent="0.2">
      <c r="A32" s="155">
        <v>42335</v>
      </c>
      <c r="B32" s="156" t="s">
        <v>2767</v>
      </c>
      <c r="C32" s="183"/>
      <c r="D32" s="160">
        <v>42369</v>
      </c>
      <c r="E32" s="156"/>
      <c r="F32" s="216" t="s">
        <v>2949</v>
      </c>
      <c r="G32" s="157" t="s">
        <v>2768</v>
      </c>
      <c r="H32" s="158">
        <v>791656.57</v>
      </c>
      <c r="I32" s="158">
        <v>770084.57</v>
      </c>
      <c r="J32" s="157" t="s">
        <v>2805</v>
      </c>
      <c r="K32" s="159">
        <v>770084.57</v>
      </c>
      <c r="L32" s="160">
        <v>42369</v>
      </c>
      <c r="M32" s="157"/>
      <c r="N32" s="157"/>
      <c r="O32" s="157"/>
      <c r="P32" s="157"/>
      <c r="Q32" s="157">
        <v>93772</v>
      </c>
      <c r="R32" s="160">
        <v>42369</v>
      </c>
      <c r="S32" s="157" t="s">
        <v>2954</v>
      </c>
      <c r="T32" s="160">
        <v>42356</v>
      </c>
    </row>
    <row r="33" spans="1:20" s="161" customFormat="1" ht="67.5" x14ac:dyDescent="0.2">
      <c r="A33" s="155">
        <v>42335</v>
      </c>
      <c r="B33" s="156" t="s">
        <v>2769</v>
      </c>
      <c r="C33" s="183"/>
      <c r="D33" s="160">
        <v>42368</v>
      </c>
      <c r="E33" s="156"/>
      <c r="F33" s="215" t="s">
        <v>2923</v>
      </c>
      <c r="G33" s="157" t="s">
        <v>2770</v>
      </c>
      <c r="H33" s="158">
        <v>170221.02</v>
      </c>
      <c r="I33" s="158"/>
      <c r="J33" s="157" t="s">
        <v>2771</v>
      </c>
      <c r="K33" s="159">
        <v>170221.02</v>
      </c>
      <c r="L33" s="160">
        <v>42368</v>
      </c>
      <c r="M33" s="157"/>
      <c r="N33" s="157"/>
      <c r="O33" s="157"/>
      <c r="P33" s="157"/>
      <c r="Q33" s="157">
        <v>86264</v>
      </c>
      <c r="R33" s="160">
        <v>42368</v>
      </c>
      <c r="S33" s="157" t="s">
        <v>2934</v>
      </c>
      <c r="T33" s="160">
        <v>42361</v>
      </c>
    </row>
    <row r="34" spans="1:20" s="161" customFormat="1" ht="45" x14ac:dyDescent="0.2">
      <c r="A34" s="155">
        <v>42340</v>
      </c>
      <c r="B34" s="156" t="s">
        <v>2773</v>
      </c>
      <c r="C34" s="155">
        <v>42369</v>
      </c>
      <c r="D34" s="160">
        <v>42369</v>
      </c>
      <c r="E34" s="156"/>
      <c r="F34" s="215" t="s">
        <v>2951</v>
      </c>
      <c r="G34" s="157" t="s">
        <v>2774</v>
      </c>
      <c r="H34" s="158">
        <v>50016.14</v>
      </c>
      <c r="I34" s="158"/>
      <c r="J34" s="157" t="s">
        <v>2775</v>
      </c>
      <c r="K34" s="159">
        <v>50016.14</v>
      </c>
      <c r="L34" s="160">
        <v>42369</v>
      </c>
      <c r="M34" s="157"/>
      <c r="N34" s="157"/>
      <c r="O34" s="157"/>
      <c r="P34" s="157"/>
      <c r="Q34" s="157">
        <v>93774</v>
      </c>
      <c r="R34" s="160">
        <v>42369</v>
      </c>
      <c r="S34" s="157" t="s">
        <v>2952</v>
      </c>
      <c r="T34" s="160">
        <v>42352</v>
      </c>
    </row>
    <row r="35" spans="1:20" s="161" customFormat="1" ht="56.25" x14ac:dyDescent="0.2">
      <c r="A35" s="155">
        <v>42340</v>
      </c>
      <c r="B35" s="156" t="s">
        <v>2772</v>
      </c>
      <c r="C35" s="155">
        <v>42571</v>
      </c>
      <c r="D35" s="160"/>
      <c r="E35" s="156"/>
      <c r="F35" s="215"/>
      <c r="G35" s="157" t="s">
        <v>2058</v>
      </c>
      <c r="H35" s="158">
        <v>268645</v>
      </c>
      <c r="I35" s="158"/>
      <c r="J35" s="157" t="s">
        <v>2549</v>
      </c>
      <c r="K35" s="159">
        <f>32615.93+37674.1+22336.5+33204.84+29663.45</f>
        <v>155494.82</v>
      </c>
      <c r="L35" s="160">
        <v>42531</v>
      </c>
      <c r="M35" s="157"/>
      <c r="N35" s="157"/>
      <c r="O35" s="157"/>
      <c r="P35" s="157"/>
      <c r="Q35" s="157" t="s">
        <v>3055</v>
      </c>
      <c r="R35" s="160" t="s">
        <v>3056</v>
      </c>
      <c r="S35" s="157" t="s">
        <v>3057</v>
      </c>
      <c r="T35" s="160" t="s">
        <v>3058</v>
      </c>
    </row>
    <row r="36" spans="1:20" s="161" customFormat="1" ht="45" x14ac:dyDescent="0.2">
      <c r="A36" s="155">
        <v>42346</v>
      </c>
      <c r="B36" s="156" t="s">
        <v>2780</v>
      </c>
      <c r="C36" s="155">
        <v>42369</v>
      </c>
      <c r="D36" s="160">
        <v>42369</v>
      </c>
      <c r="E36" s="156"/>
      <c r="F36" s="215" t="s">
        <v>2951</v>
      </c>
      <c r="G36" s="157" t="s">
        <v>2781</v>
      </c>
      <c r="H36" s="158">
        <v>1162964.78</v>
      </c>
      <c r="I36" s="158"/>
      <c r="J36" s="157" t="s">
        <v>2782</v>
      </c>
      <c r="K36" s="159">
        <v>1162964.78</v>
      </c>
      <c r="L36" s="160">
        <v>42369</v>
      </c>
      <c r="M36" s="157"/>
      <c r="N36" s="157"/>
      <c r="O36" s="157"/>
      <c r="P36" s="157"/>
      <c r="Q36" s="157">
        <v>93776</v>
      </c>
      <c r="R36" s="160">
        <v>42369</v>
      </c>
      <c r="S36" s="157" t="s">
        <v>2950</v>
      </c>
      <c r="T36" s="160">
        <v>42355</v>
      </c>
    </row>
    <row r="37" spans="1:20" s="161" customFormat="1" ht="45" x14ac:dyDescent="0.2">
      <c r="A37" s="155">
        <v>42352</v>
      </c>
      <c r="B37" s="156" t="s">
        <v>2794</v>
      </c>
      <c r="C37" s="155">
        <v>42369</v>
      </c>
      <c r="D37" s="160">
        <v>42366</v>
      </c>
      <c r="E37" s="156"/>
      <c r="F37" s="215" t="s">
        <v>2896</v>
      </c>
      <c r="G37" s="157" t="s">
        <v>2795</v>
      </c>
      <c r="H37" s="158">
        <v>195000</v>
      </c>
      <c r="I37" s="158"/>
      <c r="J37" s="157" t="s">
        <v>2796</v>
      </c>
      <c r="K37" s="159">
        <v>195000</v>
      </c>
      <c r="L37" s="160">
        <v>42366</v>
      </c>
      <c r="M37" s="157"/>
      <c r="N37" s="157"/>
      <c r="O37" s="157"/>
      <c r="P37" s="157"/>
      <c r="Q37" s="157">
        <v>12785</v>
      </c>
      <c r="R37" s="160">
        <v>42366</v>
      </c>
      <c r="S37" s="157" t="s">
        <v>212</v>
      </c>
      <c r="T37" s="160">
        <v>42363</v>
      </c>
    </row>
    <row r="38" spans="1:20" s="161" customFormat="1" ht="67.5" x14ac:dyDescent="0.2">
      <c r="A38" s="155">
        <v>42353</v>
      </c>
      <c r="B38" s="156" t="s">
        <v>2792</v>
      </c>
      <c r="C38" s="183"/>
      <c r="D38" s="160"/>
      <c r="E38" s="156"/>
      <c r="F38" s="215"/>
      <c r="G38" s="157" t="s">
        <v>2441</v>
      </c>
      <c r="H38" s="158">
        <v>215208</v>
      </c>
      <c r="I38" s="158"/>
      <c r="J38" s="157" t="s">
        <v>2793</v>
      </c>
      <c r="K38" s="159">
        <f>16630.94+17934+1303.06+17934+17934+17934</f>
        <v>89670</v>
      </c>
      <c r="L38" s="160">
        <v>42524</v>
      </c>
      <c r="M38" s="157"/>
      <c r="N38" s="157"/>
      <c r="O38" s="157"/>
      <c r="P38" s="157"/>
      <c r="Q38" s="157" t="s">
        <v>3034</v>
      </c>
      <c r="R38" s="160" t="s">
        <v>3035</v>
      </c>
      <c r="S38" s="157" t="s">
        <v>3036</v>
      </c>
      <c r="T38" s="160" t="s">
        <v>3037</v>
      </c>
    </row>
    <row r="39" spans="1:20" s="161" customFormat="1" ht="78.75" x14ac:dyDescent="0.2">
      <c r="A39" s="155">
        <v>42360</v>
      </c>
      <c r="B39" s="156" t="s">
        <v>2810</v>
      </c>
      <c r="C39" s="155">
        <v>42765</v>
      </c>
      <c r="D39" s="160"/>
      <c r="E39" s="156"/>
      <c r="F39" s="215"/>
      <c r="G39" s="157" t="s">
        <v>2811</v>
      </c>
      <c r="H39" s="158">
        <v>360000</v>
      </c>
      <c r="I39" s="158"/>
      <c r="J39" s="157" t="s">
        <v>2812</v>
      </c>
      <c r="K39" s="159">
        <f>8942.01+13591.11+8520.92+1945.9+10312.51+4671.45+26246.25+19490.77+8870.5+9700.75+23609.46+8739.41+18105.27</f>
        <v>162746.31</v>
      </c>
      <c r="L39" s="160">
        <v>42545</v>
      </c>
      <c r="M39" s="157" t="s">
        <v>3038</v>
      </c>
      <c r="N39" s="160" t="s">
        <v>3039</v>
      </c>
      <c r="O39" s="180" t="s">
        <v>3079</v>
      </c>
      <c r="P39" s="160" t="s">
        <v>3080</v>
      </c>
      <c r="Q39" s="157" t="s">
        <v>2179</v>
      </c>
      <c r="R39" s="160" t="s">
        <v>2179</v>
      </c>
      <c r="S39" s="157" t="s">
        <v>3081</v>
      </c>
      <c r="T39" s="160" t="s">
        <v>3082</v>
      </c>
    </row>
    <row r="40" spans="1:20" s="161" customFormat="1" ht="56.25" x14ac:dyDescent="0.2">
      <c r="A40" s="155">
        <v>42360</v>
      </c>
      <c r="B40" s="156" t="s">
        <v>2813</v>
      </c>
      <c r="C40" s="155">
        <v>42369</v>
      </c>
      <c r="D40" s="160">
        <v>42369</v>
      </c>
      <c r="E40" s="156"/>
      <c r="F40" s="215" t="s">
        <v>2951</v>
      </c>
      <c r="G40" s="157" t="s">
        <v>2815</v>
      </c>
      <c r="H40" s="158">
        <v>85000</v>
      </c>
      <c r="I40" s="158"/>
      <c r="J40" s="157" t="s">
        <v>2814</v>
      </c>
      <c r="K40" s="159">
        <v>85000</v>
      </c>
      <c r="L40" s="160">
        <v>42369</v>
      </c>
      <c r="M40" s="157"/>
      <c r="N40" s="157"/>
      <c r="O40" s="157"/>
      <c r="P40" s="157"/>
      <c r="Q40" s="157">
        <v>93771</v>
      </c>
      <c r="R40" s="160">
        <v>42369</v>
      </c>
      <c r="S40" s="157" t="s">
        <v>2955</v>
      </c>
      <c r="T40" s="160">
        <v>42364</v>
      </c>
    </row>
    <row r="41" spans="1:20" s="161" customFormat="1" ht="22.5" x14ac:dyDescent="0.2">
      <c r="A41" s="155">
        <v>42360</v>
      </c>
      <c r="B41" s="156" t="s">
        <v>2816</v>
      </c>
      <c r="C41" s="155">
        <v>42369</v>
      </c>
      <c r="D41" s="160">
        <v>42368</v>
      </c>
      <c r="E41" s="156"/>
      <c r="F41" s="215" t="s">
        <v>2923</v>
      </c>
      <c r="G41" s="157" t="s">
        <v>370</v>
      </c>
      <c r="H41" s="158">
        <v>98000</v>
      </c>
      <c r="I41" s="158"/>
      <c r="J41" s="157" t="s">
        <v>2817</v>
      </c>
      <c r="K41" s="159">
        <v>98000</v>
      </c>
      <c r="L41" s="160">
        <v>42368</v>
      </c>
      <c r="M41" s="157"/>
      <c r="N41" s="157"/>
      <c r="O41" s="157"/>
      <c r="P41" s="157"/>
      <c r="Q41" s="157">
        <v>89405</v>
      </c>
      <c r="R41" s="160">
        <v>42368</v>
      </c>
      <c r="S41" s="157" t="s">
        <v>2925</v>
      </c>
      <c r="T41" s="160">
        <v>42367</v>
      </c>
    </row>
    <row r="42" spans="1:20" s="161" customFormat="1" ht="45" x14ac:dyDescent="0.2">
      <c r="A42" s="155">
        <v>42360</v>
      </c>
      <c r="B42" s="156" t="s">
        <v>2818</v>
      </c>
      <c r="C42" s="155">
        <v>42369</v>
      </c>
      <c r="D42" s="160">
        <v>42369</v>
      </c>
      <c r="E42" s="156"/>
      <c r="F42" s="215" t="s">
        <v>2951</v>
      </c>
      <c r="G42" s="157" t="s">
        <v>2819</v>
      </c>
      <c r="H42" s="158">
        <v>124800</v>
      </c>
      <c r="I42" s="158"/>
      <c r="J42" s="157" t="s">
        <v>571</v>
      </c>
      <c r="K42" s="159">
        <v>124800</v>
      </c>
      <c r="L42" s="160">
        <v>42369</v>
      </c>
      <c r="M42" s="157"/>
      <c r="N42" s="157"/>
      <c r="O42" s="157"/>
      <c r="P42" s="157"/>
      <c r="Q42" s="157">
        <v>93775</v>
      </c>
      <c r="R42" s="160">
        <v>42369</v>
      </c>
      <c r="S42" s="157" t="s">
        <v>2953</v>
      </c>
      <c r="T42" s="160">
        <v>42361</v>
      </c>
    </row>
    <row r="43" spans="1:20" s="161" customFormat="1" ht="33.75" x14ac:dyDescent="0.2">
      <c r="A43" s="155">
        <v>42360</v>
      </c>
      <c r="B43" s="156" t="s">
        <v>2820</v>
      </c>
      <c r="C43" s="155">
        <v>42369</v>
      </c>
      <c r="D43" s="160">
        <v>42516</v>
      </c>
      <c r="E43" s="156"/>
      <c r="F43" s="215" t="s">
        <v>3029</v>
      </c>
      <c r="G43" s="157" t="s">
        <v>2821</v>
      </c>
      <c r="H43" s="158">
        <v>96000</v>
      </c>
      <c r="I43" s="158"/>
      <c r="J43" s="157" t="s">
        <v>2822</v>
      </c>
      <c r="K43" s="159">
        <f>16000+80000</f>
        <v>96000</v>
      </c>
      <c r="L43" s="160">
        <v>42516</v>
      </c>
      <c r="M43" s="157"/>
      <c r="N43" s="157"/>
      <c r="O43" s="157"/>
      <c r="P43" s="157"/>
      <c r="Q43" s="157" t="s">
        <v>3030</v>
      </c>
      <c r="R43" s="160" t="s">
        <v>3031</v>
      </c>
      <c r="S43" s="157" t="s">
        <v>3032</v>
      </c>
      <c r="T43" s="160" t="s">
        <v>3033</v>
      </c>
    </row>
    <row r="44" spans="1:20" s="161" customFormat="1" ht="78.75" x14ac:dyDescent="0.2">
      <c r="A44" s="155">
        <v>42361</v>
      </c>
      <c r="B44" s="156" t="s">
        <v>2823</v>
      </c>
      <c r="C44" s="155">
        <v>42369</v>
      </c>
      <c r="D44" s="160">
        <v>42368</v>
      </c>
      <c r="E44" s="156"/>
      <c r="F44" s="215" t="s">
        <v>2923</v>
      </c>
      <c r="G44" s="157" t="s">
        <v>2824</v>
      </c>
      <c r="H44" s="158">
        <v>86255</v>
      </c>
      <c r="I44" s="158"/>
      <c r="J44" s="157" t="s">
        <v>2817</v>
      </c>
      <c r="K44" s="159">
        <v>86255</v>
      </c>
      <c r="L44" s="160">
        <v>42368</v>
      </c>
      <c r="M44" s="157"/>
      <c r="N44" s="157"/>
      <c r="O44" s="157"/>
      <c r="P44" s="157"/>
      <c r="Q44" s="157">
        <v>89606</v>
      </c>
      <c r="R44" s="160">
        <v>42368</v>
      </c>
      <c r="S44" s="157" t="s">
        <v>2924</v>
      </c>
      <c r="T44" s="160">
        <v>42362</v>
      </c>
    </row>
    <row r="45" spans="1:20" s="161" customFormat="1" ht="78.75" x14ac:dyDescent="0.2">
      <c r="A45" s="155">
        <v>42361</v>
      </c>
      <c r="B45" s="156" t="s">
        <v>2826</v>
      </c>
      <c r="C45" s="155">
        <v>42735</v>
      </c>
      <c r="D45" s="160"/>
      <c r="E45" s="156"/>
      <c r="F45" s="215"/>
      <c r="G45" s="157" t="s">
        <v>2447</v>
      </c>
      <c r="H45" s="158">
        <v>100000</v>
      </c>
      <c r="I45" s="158"/>
      <c r="J45" s="157" t="s">
        <v>53</v>
      </c>
      <c r="K45" s="159">
        <f>5000+5000+5000+2000+5000+5000+5000</f>
        <v>32000</v>
      </c>
      <c r="L45" s="160">
        <v>42516</v>
      </c>
      <c r="M45" s="157" t="s">
        <v>3027</v>
      </c>
      <c r="N45" s="160" t="s">
        <v>3028</v>
      </c>
      <c r="O45" s="157"/>
      <c r="P45" s="157"/>
      <c r="Q45" s="157"/>
      <c r="R45" s="160"/>
      <c r="S45" s="157"/>
      <c r="T45" s="160"/>
    </row>
    <row r="46" spans="1:20" s="161" customFormat="1" ht="67.5" x14ac:dyDescent="0.2">
      <c r="A46" s="155">
        <v>42363</v>
      </c>
      <c r="B46" s="156" t="s">
        <v>2834</v>
      </c>
      <c r="C46" s="155">
        <v>42735</v>
      </c>
      <c r="D46" s="160"/>
      <c r="E46" s="156"/>
      <c r="F46" s="215"/>
      <c r="G46" s="157" t="s">
        <v>43</v>
      </c>
      <c r="H46" s="158">
        <v>620000</v>
      </c>
      <c r="I46" s="158"/>
      <c r="J46" s="157" t="s">
        <v>78</v>
      </c>
      <c r="K46" s="159">
        <f>28887.61+34576.43+29426.61+32407.89+28184.96+76.11</f>
        <v>153559.60999999999</v>
      </c>
      <c r="L46" s="160">
        <v>42531</v>
      </c>
      <c r="M46" s="157"/>
      <c r="N46" s="157"/>
      <c r="O46" s="157"/>
      <c r="P46" s="157"/>
      <c r="Q46" s="157" t="s">
        <v>3063</v>
      </c>
      <c r="R46" s="160" t="s">
        <v>3064</v>
      </c>
      <c r="S46" s="157" t="s">
        <v>3065</v>
      </c>
      <c r="T46" s="160" t="s">
        <v>3066</v>
      </c>
    </row>
    <row r="47" spans="1:20" s="161" customFormat="1" ht="101.25" x14ac:dyDescent="0.2">
      <c r="A47" s="155">
        <v>42366</v>
      </c>
      <c r="B47" s="156" t="s">
        <v>2838</v>
      </c>
      <c r="C47" s="155">
        <v>42735</v>
      </c>
      <c r="D47" s="160"/>
      <c r="E47" s="156"/>
      <c r="F47" s="215"/>
      <c r="G47" s="157" t="s">
        <v>2839</v>
      </c>
      <c r="H47" s="158">
        <v>532801.80000000005</v>
      </c>
      <c r="I47" s="158"/>
      <c r="J47" s="157" t="s">
        <v>56</v>
      </c>
      <c r="K47" s="159">
        <f>44400.15+44400.15+44400.15+44400.15+44400.15</f>
        <v>222000.75</v>
      </c>
      <c r="L47" s="160">
        <v>42544</v>
      </c>
      <c r="M47" s="157"/>
      <c r="N47" s="157"/>
      <c r="O47" s="157"/>
      <c r="P47" s="157"/>
      <c r="Q47" s="157" t="s">
        <v>3075</v>
      </c>
      <c r="R47" s="160" t="s">
        <v>3076</v>
      </c>
      <c r="S47" s="157" t="s">
        <v>3077</v>
      </c>
      <c r="T47" s="160" t="s">
        <v>3078</v>
      </c>
    </row>
    <row r="48" spans="1:20" s="161" customFormat="1" ht="78.75" x14ac:dyDescent="0.2">
      <c r="A48" s="155">
        <v>42366</v>
      </c>
      <c r="B48" s="156" t="s">
        <v>2840</v>
      </c>
      <c r="C48" s="155">
        <v>42405</v>
      </c>
      <c r="D48" s="160">
        <v>42419</v>
      </c>
      <c r="E48" s="156"/>
      <c r="F48" s="215" t="s">
        <v>2974</v>
      </c>
      <c r="G48" s="157" t="s">
        <v>2841</v>
      </c>
      <c r="H48" s="158">
        <v>93236.15</v>
      </c>
      <c r="I48" s="158"/>
      <c r="J48" s="157" t="s">
        <v>2842</v>
      </c>
      <c r="K48" s="159">
        <v>93236.15</v>
      </c>
      <c r="L48" s="160">
        <v>42419</v>
      </c>
      <c r="M48" s="157"/>
      <c r="N48" s="157"/>
      <c r="O48" s="157"/>
      <c r="P48" s="157"/>
      <c r="Q48" s="157">
        <v>484602</v>
      </c>
      <c r="R48" s="160">
        <v>42419</v>
      </c>
      <c r="S48" s="157" t="s">
        <v>2973</v>
      </c>
      <c r="T48" s="160">
        <v>42404</v>
      </c>
    </row>
    <row r="49" spans="1:20" s="161" customFormat="1" ht="78.75" x14ac:dyDescent="0.2">
      <c r="A49" s="155">
        <v>42367</v>
      </c>
      <c r="B49" s="156" t="s">
        <v>2883</v>
      </c>
      <c r="C49" s="155">
        <v>42735</v>
      </c>
      <c r="D49" s="160"/>
      <c r="E49" s="156"/>
      <c r="F49" s="215"/>
      <c r="G49" s="157" t="s">
        <v>2884</v>
      </c>
      <c r="H49" s="158">
        <v>240000</v>
      </c>
      <c r="I49" s="158"/>
      <c r="J49" s="157" t="s">
        <v>2885</v>
      </c>
      <c r="K49" s="159">
        <f>40490.71+33979.54+24139.33+14011.36+1008.73</f>
        <v>113629.67</v>
      </c>
      <c r="L49" s="160">
        <v>42529</v>
      </c>
      <c r="M49" s="157"/>
      <c r="N49" s="157"/>
      <c r="O49" s="157"/>
      <c r="P49" s="157"/>
      <c r="Q49" s="157" t="s">
        <v>3045</v>
      </c>
      <c r="R49" s="160" t="s">
        <v>3046</v>
      </c>
      <c r="S49" s="157" t="s">
        <v>3047</v>
      </c>
      <c r="T49" s="160" t="s">
        <v>3048</v>
      </c>
    </row>
    <row r="50" spans="1:20" s="161" customFormat="1" ht="78.75" x14ac:dyDescent="0.2">
      <c r="A50" s="155">
        <v>42369</v>
      </c>
      <c r="B50" s="156" t="s">
        <v>2946</v>
      </c>
      <c r="C50" s="155">
        <v>42735</v>
      </c>
      <c r="D50" s="160">
        <v>42451</v>
      </c>
      <c r="E50" s="156"/>
      <c r="F50" s="216" t="s">
        <v>2993</v>
      </c>
      <c r="G50" s="157" t="s">
        <v>2136</v>
      </c>
      <c r="H50" s="158">
        <v>45646.46</v>
      </c>
      <c r="I50" s="158"/>
      <c r="J50" s="157" t="s">
        <v>53</v>
      </c>
      <c r="K50" s="159">
        <v>45646.46</v>
      </c>
      <c r="L50" s="160">
        <v>42451</v>
      </c>
      <c r="M50" s="157"/>
      <c r="N50" s="160"/>
      <c r="O50" s="157"/>
      <c r="P50" s="157"/>
      <c r="Q50" s="157">
        <v>780113</v>
      </c>
      <c r="R50" s="160">
        <v>42451</v>
      </c>
      <c r="S50" s="157"/>
      <c r="T50" s="160"/>
    </row>
    <row r="51" spans="1:20" s="161" customFormat="1" ht="135" x14ac:dyDescent="0.2">
      <c r="A51" s="162">
        <v>41939</v>
      </c>
      <c r="B51" s="162" t="s">
        <v>2023</v>
      </c>
      <c r="C51" s="198"/>
      <c r="D51" s="162">
        <v>42363</v>
      </c>
      <c r="E51" s="162"/>
      <c r="F51" s="217" t="s">
        <v>2994</v>
      </c>
      <c r="G51" s="163" t="s">
        <v>364</v>
      </c>
      <c r="H51" s="164">
        <v>40150</v>
      </c>
      <c r="I51" s="164">
        <v>38390</v>
      </c>
      <c r="J51" s="164" t="s">
        <v>1936</v>
      </c>
      <c r="K51" s="164">
        <f>25740+2860+3300+3300+3190</f>
        <v>38390</v>
      </c>
      <c r="L51" s="162">
        <v>42363</v>
      </c>
      <c r="M51" s="163"/>
      <c r="N51" s="162"/>
      <c r="O51" s="163"/>
      <c r="P51" s="163"/>
      <c r="Q51" s="163" t="s">
        <v>2866</v>
      </c>
      <c r="R51" s="162" t="s">
        <v>2867</v>
      </c>
      <c r="S51" s="163" t="s">
        <v>2868</v>
      </c>
      <c r="T51" s="162" t="s">
        <v>2869</v>
      </c>
    </row>
    <row r="52" spans="1:20" s="161" customFormat="1" ht="123.75" x14ac:dyDescent="0.2">
      <c r="A52" s="165">
        <v>41949</v>
      </c>
      <c r="B52" s="166" t="s">
        <v>2036</v>
      </c>
      <c r="C52" s="199"/>
      <c r="D52" s="162">
        <v>42368</v>
      </c>
      <c r="E52" s="166"/>
      <c r="F52" s="217" t="s">
        <v>2995</v>
      </c>
      <c r="G52" s="166" t="s">
        <v>2037</v>
      </c>
      <c r="H52" s="168">
        <v>33000</v>
      </c>
      <c r="I52" s="168">
        <v>13095</v>
      </c>
      <c r="J52" s="166" t="s">
        <v>2038</v>
      </c>
      <c r="K52" s="164">
        <f>7885+1100+2210+460+1440</f>
        <v>13095</v>
      </c>
      <c r="L52" s="162">
        <v>42368</v>
      </c>
      <c r="M52" s="163"/>
      <c r="N52" s="163"/>
      <c r="O52" s="163"/>
      <c r="P52" s="163"/>
      <c r="Q52" s="163" t="s">
        <v>2930</v>
      </c>
      <c r="R52" s="162" t="s">
        <v>2931</v>
      </c>
      <c r="S52" s="163" t="s">
        <v>2932</v>
      </c>
      <c r="T52" s="162" t="s">
        <v>2933</v>
      </c>
    </row>
    <row r="53" spans="1:20" s="161" customFormat="1" ht="22.5" x14ac:dyDescent="0.2">
      <c r="A53" s="165">
        <v>41977</v>
      </c>
      <c r="B53" s="165" t="s">
        <v>2155</v>
      </c>
      <c r="C53" s="165">
        <v>42398</v>
      </c>
      <c r="D53" s="169">
        <v>41998</v>
      </c>
      <c r="E53" s="165"/>
      <c r="F53" s="202" t="s">
        <v>2248</v>
      </c>
      <c r="G53" s="165" t="s">
        <v>2156</v>
      </c>
      <c r="H53" s="168">
        <v>900</v>
      </c>
      <c r="I53" s="168"/>
      <c r="J53" s="169" t="s">
        <v>78</v>
      </c>
      <c r="K53" s="164">
        <v>900</v>
      </c>
      <c r="L53" s="162">
        <v>41998</v>
      </c>
      <c r="M53" s="162"/>
      <c r="N53" s="163"/>
      <c r="O53" s="163"/>
      <c r="P53" s="163"/>
      <c r="Q53" s="163">
        <v>898170</v>
      </c>
      <c r="R53" s="162">
        <v>41998</v>
      </c>
      <c r="S53" s="163" t="s">
        <v>2285</v>
      </c>
      <c r="T53" s="162">
        <v>41983</v>
      </c>
    </row>
    <row r="54" spans="1:20" s="161" customFormat="1" ht="112.5" x14ac:dyDescent="0.2">
      <c r="A54" s="165">
        <v>41982</v>
      </c>
      <c r="B54" s="165" t="s">
        <v>2157</v>
      </c>
      <c r="C54" s="165">
        <v>42398</v>
      </c>
      <c r="D54" s="169">
        <v>42279</v>
      </c>
      <c r="E54" s="170"/>
      <c r="F54" s="218" t="s">
        <v>2680</v>
      </c>
      <c r="G54" s="169" t="s">
        <v>2158</v>
      </c>
      <c r="H54" s="168">
        <v>15000</v>
      </c>
      <c r="I54" s="168"/>
      <c r="J54" s="169" t="s">
        <v>81</v>
      </c>
      <c r="K54" s="171">
        <f>13800+1200+400+2600</f>
        <v>18000</v>
      </c>
      <c r="L54" s="169">
        <v>42363</v>
      </c>
      <c r="M54" s="167"/>
      <c r="N54" s="167"/>
      <c r="O54" s="167"/>
      <c r="P54" s="167"/>
      <c r="Q54" s="163" t="s">
        <v>2892</v>
      </c>
      <c r="R54" s="169" t="s">
        <v>2893</v>
      </c>
      <c r="S54" s="167" t="s">
        <v>2894</v>
      </c>
      <c r="T54" s="169" t="s">
        <v>2895</v>
      </c>
    </row>
    <row r="55" spans="1:20" s="161" customFormat="1" ht="180" x14ac:dyDescent="0.2">
      <c r="A55" s="165">
        <v>41982</v>
      </c>
      <c r="B55" s="165" t="s">
        <v>2159</v>
      </c>
      <c r="C55" s="165">
        <v>42398</v>
      </c>
      <c r="D55" s="169">
        <v>42363</v>
      </c>
      <c r="E55" s="170"/>
      <c r="F55" s="202" t="s">
        <v>2994</v>
      </c>
      <c r="G55" s="169" t="s">
        <v>2160</v>
      </c>
      <c r="H55" s="168">
        <v>99800</v>
      </c>
      <c r="I55" s="168">
        <v>98556</v>
      </c>
      <c r="J55" s="169" t="s">
        <v>81</v>
      </c>
      <c r="K55" s="171">
        <f>67304+26500+1188+1188+1188+1188</f>
        <v>98556</v>
      </c>
      <c r="L55" s="169">
        <v>42363</v>
      </c>
      <c r="M55" s="167"/>
      <c r="N55" s="167"/>
      <c r="O55" s="167"/>
      <c r="P55" s="167"/>
      <c r="Q55" s="167" t="s">
        <v>2862</v>
      </c>
      <c r="R55" s="169" t="s">
        <v>2863</v>
      </c>
      <c r="S55" s="167" t="s">
        <v>2864</v>
      </c>
      <c r="T55" s="169" t="s">
        <v>2865</v>
      </c>
    </row>
    <row r="56" spans="1:20" s="161" customFormat="1" ht="135" x14ac:dyDescent="0.2">
      <c r="A56" s="165">
        <v>41988</v>
      </c>
      <c r="B56" s="165" t="s">
        <v>2180</v>
      </c>
      <c r="C56" s="165">
        <v>42369</v>
      </c>
      <c r="D56" s="169">
        <v>42363</v>
      </c>
      <c r="E56" s="170"/>
      <c r="F56" s="202" t="s">
        <v>2994</v>
      </c>
      <c r="G56" s="169" t="s">
        <v>2181</v>
      </c>
      <c r="H56" s="168">
        <v>44496</v>
      </c>
      <c r="I56" s="168">
        <v>26368</v>
      </c>
      <c r="J56" s="169" t="s">
        <v>2182</v>
      </c>
      <c r="K56" s="171">
        <f>17788+1760+1800+1720+3300</f>
        <v>26368</v>
      </c>
      <c r="L56" s="169">
        <v>42363</v>
      </c>
      <c r="M56" s="167"/>
      <c r="N56" s="167"/>
      <c r="O56" s="167"/>
      <c r="P56" s="167"/>
      <c r="Q56" s="167" t="s">
        <v>3049</v>
      </c>
      <c r="R56" s="169" t="s">
        <v>2870</v>
      </c>
      <c r="S56" s="167" t="s">
        <v>3050</v>
      </c>
      <c r="T56" s="169" t="s">
        <v>2871</v>
      </c>
    </row>
    <row r="57" spans="1:20" s="161" customFormat="1" ht="337.5" x14ac:dyDescent="0.2">
      <c r="A57" s="165">
        <v>41988</v>
      </c>
      <c r="B57" s="165" t="s">
        <v>2222</v>
      </c>
      <c r="C57" s="165">
        <v>42369</v>
      </c>
      <c r="D57" s="169">
        <v>42297</v>
      </c>
      <c r="E57" s="170"/>
      <c r="F57" s="169" t="s">
        <v>3001</v>
      </c>
      <c r="G57" s="169" t="s">
        <v>1896</v>
      </c>
      <c r="H57" s="168">
        <v>91512</v>
      </c>
      <c r="I57" s="168">
        <v>72447</v>
      </c>
      <c r="J57" s="169" t="s">
        <v>1897</v>
      </c>
      <c r="K57" s="171">
        <f>61008+7830+1170+1980+459</f>
        <v>72447</v>
      </c>
      <c r="L57" s="169">
        <v>42297</v>
      </c>
      <c r="M57" s="167"/>
      <c r="N57" s="167"/>
      <c r="O57" s="167"/>
      <c r="P57" s="167"/>
      <c r="Q57" s="167" t="s">
        <v>2737</v>
      </c>
      <c r="R57" s="169" t="s">
        <v>2738</v>
      </c>
      <c r="S57" s="167" t="s">
        <v>2693</v>
      </c>
      <c r="T57" s="169" t="s">
        <v>2694</v>
      </c>
    </row>
    <row r="58" spans="1:20" s="161" customFormat="1" ht="67.5" x14ac:dyDescent="0.2">
      <c r="A58" s="165">
        <v>42005</v>
      </c>
      <c r="B58" s="165" t="s">
        <v>2223</v>
      </c>
      <c r="C58" s="165">
        <v>42185</v>
      </c>
      <c r="D58" s="165">
        <v>42191</v>
      </c>
      <c r="E58" s="170"/>
      <c r="F58" s="218" t="s">
        <v>2627</v>
      </c>
      <c r="G58" s="167" t="s">
        <v>1835</v>
      </c>
      <c r="H58" s="168">
        <v>78942</v>
      </c>
      <c r="I58" s="168"/>
      <c r="J58" s="169" t="s">
        <v>78</v>
      </c>
      <c r="K58" s="168">
        <v>78093.16</v>
      </c>
      <c r="L58" s="165">
        <v>42191</v>
      </c>
      <c r="M58" s="166"/>
      <c r="N58" s="166"/>
      <c r="O58" s="166"/>
      <c r="P58" s="166"/>
      <c r="Q58" s="167" t="s">
        <v>2591</v>
      </c>
      <c r="R58" s="169" t="s">
        <v>2592</v>
      </c>
      <c r="S58" s="167" t="s">
        <v>2593</v>
      </c>
      <c r="T58" s="169" t="s">
        <v>2594</v>
      </c>
    </row>
    <row r="59" spans="1:20" s="161" customFormat="1" ht="78.75" x14ac:dyDescent="0.2">
      <c r="A59" s="165">
        <v>42005</v>
      </c>
      <c r="B59" s="165" t="s">
        <v>2363</v>
      </c>
      <c r="C59" s="165">
        <v>42155</v>
      </c>
      <c r="D59" s="165">
        <v>42149</v>
      </c>
      <c r="E59" s="165"/>
      <c r="F59" s="202" t="s">
        <v>2628</v>
      </c>
      <c r="G59" s="165" t="s">
        <v>2364</v>
      </c>
      <c r="H59" s="168">
        <v>3000</v>
      </c>
      <c r="I59" s="168"/>
      <c r="J59" s="169" t="s">
        <v>2365</v>
      </c>
      <c r="K59" s="168">
        <v>2013.64</v>
      </c>
      <c r="L59" s="165">
        <v>42149</v>
      </c>
      <c r="M59" s="166"/>
      <c r="N59" s="166"/>
      <c r="O59" s="166"/>
      <c r="P59" s="166"/>
      <c r="Q59" s="167" t="s">
        <v>2528</v>
      </c>
      <c r="R59" s="169" t="s">
        <v>2529</v>
      </c>
      <c r="S59" s="167" t="s">
        <v>2531</v>
      </c>
      <c r="T59" s="169" t="s">
        <v>2530</v>
      </c>
    </row>
    <row r="60" spans="1:20" s="161" customFormat="1" ht="22.5" x14ac:dyDescent="0.2">
      <c r="A60" s="165">
        <v>42017</v>
      </c>
      <c r="B60" s="165" t="s">
        <v>2366</v>
      </c>
      <c r="C60" s="213"/>
      <c r="D60" s="165">
        <v>42044</v>
      </c>
      <c r="E60" s="170"/>
      <c r="F60" s="202" t="s">
        <v>2393</v>
      </c>
      <c r="G60" s="165" t="s">
        <v>2367</v>
      </c>
      <c r="H60" s="168">
        <v>4465</v>
      </c>
      <c r="I60" s="168"/>
      <c r="J60" s="169" t="s">
        <v>2368</v>
      </c>
      <c r="K60" s="168">
        <v>4465</v>
      </c>
      <c r="L60" s="165">
        <v>42044</v>
      </c>
      <c r="M60" s="166"/>
      <c r="N60" s="166"/>
      <c r="O60" s="166"/>
      <c r="P60" s="166"/>
      <c r="Q60" s="167">
        <v>346852</v>
      </c>
      <c r="R60" s="169">
        <v>42044</v>
      </c>
      <c r="S60" s="167" t="s">
        <v>2396</v>
      </c>
      <c r="T60" s="169">
        <v>42037</v>
      </c>
    </row>
    <row r="61" spans="1:20" s="161" customFormat="1" ht="22.5" x14ac:dyDescent="0.2">
      <c r="A61" s="165">
        <v>42017</v>
      </c>
      <c r="B61" s="165" t="s">
        <v>2369</v>
      </c>
      <c r="C61" s="213"/>
      <c r="D61" s="165">
        <v>42044</v>
      </c>
      <c r="E61" s="170"/>
      <c r="F61" s="202" t="s">
        <v>2393</v>
      </c>
      <c r="G61" s="165" t="s">
        <v>2370</v>
      </c>
      <c r="H61" s="168">
        <v>10500</v>
      </c>
      <c r="I61" s="168"/>
      <c r="J61" s="169" t="s">
        <v>2368</v>
      </c>
      <c r="K61" s="168">
        <v>10500</v>
      </c>
      <c r="L61" s="165">
        <v>42044</v>
      </c>
      <c r="M61" s="166"/>
      <c r="N61" s="166"/>
      <c r="O61" s="166"/>
      <c r="P61" s="166"/>
      <c r="Q61" s="167">
        <v>346851</v>
      </c>
      <c r="R61" s="169">
        <v>42044</v>
      </c>
      <c r="S61" s="167" t="s">
        <v>2395</v>
      </c>
      <c r="T61" s="169">
        <v>42037</v>
      </c>
    </row>
    <row r="62" spans="1:20" s="161" customFormat="1" ht="56.25" x14ac:dyDescent="0.2">
      <c r="A62" s="165">
        <v>42030</v>
      </c>
      <c r="B62" s="165" t="s">
        <v>2371</v>
      </c>
      <c r="C62" s="213"/>
      <c r="D62" s="165">
        <v>42054</v>
      </c>
      <c r="E62" s="170"/>
      <c r="F62" s="202" t="s">
        <v>2419</v>
      </c>
      <c r="G62" s="169" t="s">
        <v>2372</v>
      </c>
      <c r="H62" s="168">
        <v>14616.5</v>
      </c>
      <c r="I62" s="168"/>
      <c r="J62" s="169" t="s">
        <v>2373</v>
      </c>
      <c r="K62" s="168">
        <v>14616.5</v>
      </c>
      <c r="L62" s="165">
        <v>42054</v>
      </c>
      <c r="M62" s="166"/>
      <c r="N62" s="166"/>
      <c r="O62" s="166"/>
      <c r="P62" s="166"/>
      <c r="Q62" s="167" t="s">
        <v>2412</v>
      </c>
      <c r="R62" s="169" t="s">
        <v>2413</v>
      </c>
      <c r="S62" s="167" t="s">
        <v>233</v>
      </c>
      <c r="T62" s="169">
        <v>42041</v>
      </c>
    </row>
    <row r="63" spans="1:20" s="161" customFormat="1" ht="22.5" x14ac:dyDescent="0.2">
      <c r="A63" s="165">
        <v>42030</v>
      </c>
      <c r="B63" s="165" t="s">
        <v>2374</v>
      </c>
      <c r="C63" s="213"/>
      <c r="D63" s="165">
        <v>42051</v>
      </c>
      <c r="E63" s="170"/>
      <c r="F63" s="202" t="s">
        <v>2415</v>
      </c>
      <c r="G63" s="165" t="s">
        <v>2375</v>
      </c>
      <c r="H63" s="168">
        <v>4750</v>
      </c>
      <c r="I63" s="168"/>
      <c r="J63" s="169" t="s">
        <v>196</v>
      </c>
      <c r="K63" s="168">
        <v>4750</v>
      </c>
      <c r="L63" s="165">
        <v>42051</v>
      </c>
      <c r="M63" s="166"/>
      <c r="N63" s="166"/>
      <c r="O63" s="166"/>
      <c r="P63" s="166"/>
      <c r="Q63" s="172">
        <v>302</v>
      </c>
      <c r="R63" s="169">
        <v>42041</v>
      </c>
      <c r="S63" s="167" t="s">
        <v>2414</v>
      </c>
      <c r="T63" s="169">
        <v>42051</v>
      </c>
    </row>
    <row r="64" spans="1:20" s="161" customFormat="1" ht="56.25" x14ac:dyDescent="0.2">
      <c r="A64" s="165">
        <v>42032</v>
      </c>
      <c r="B64" s="165" t="s">
        <v>2376</v>
      </c>
      <c r="C64" s="213"/>
      <c r="D64" s="165">
        <v>42040</v>
      </c>
      <c r="E64" s="166"/>
      <c r="F64" s="202" t="s">
        <v>2394</v>
      </c>
      <c r="G64" s="169" t="s">
        <v>2088</v>
      </c>
      <c r="H64" s="168">
        <v>2400</v>
      </c>
      <c r="I64" s="168"/>
      <c r="J64" s="169" t="s">
        <v>1744</v>
      </c>
      <c r="K64" s="168">
        <v>2400</v>
      </c>
      <c r="L64" s="165">
        <v>42040</v>
      </c>
      <c r="M64" s="166"/>
      <c r="N64" s="166"/>
      <c r="O64" s="166"/>
      <c r="P64" s="166"/>
      <c r="Q64" s="167">
        <v>316157</v>
      </c>
      <c r="R64" s="169">
        <v>42040</v>
      </c>
      <c r="S64" s="167" t="s">
        <v>233</v>
      </c>
      <c r="T64" s="169">
        <v>42033</v>
      </c>
    </row>
    <row r="65" spans="1:20" s="161" customFormat="1" ht="45" x14ac:dyDescent="0.2">
      <c r="A65" s="165">
        <v>42033</v>
      </c>
      <c r="B65" s="165" t="s">
        <v>2416</v>
      </c>
      <c r="C65" s="213"/>
      <c r="D65" s="165">
        <v>42048</v>
      </c>
      <c r="E65" s="166"/>
      <c r="F65" s="202" t="s">
        <v>2421</v>
      </c>
      <c r="G65" s="169" t="s">
        <v>2209</v>
      </c>
      <c r="H65" s="168">
        <v>5250</v>
      </c>
      <c r="I65" s="168"/>
      <c r="J65" s="169" t="s">
        <v>1572</v>
      </c>
      <c r="K65" s="168">
        <v>5250</v>
      </c>
      <c r="L65" s="165">
        <v>42048</v>
      </c>
      <c r="M65" s="166">
        <v>316169</v>
      </c>
      <c r="N65" s="165">
        <v>42040</v>
      </c>
      <c r="O65" s="166">
        <v>402176</v>
      </c>
      <c r="P65" s="165">
        <v>42048</v>
      </c>
      <c r="Q65" s="167"/>
      <c r="R65" s="169"/>
      <c r="S65" s="167" t="s">
        <v>2420</v>
      </c>
      <c r="T65" s="169">
        <v>42040</v>
      </c>
    </row>
    <row r="66" spans="1:20" s="220" customFormat="1" ht="78.75" x14ac:dyDescent="0.2">
      <c r="A66" s="213">
        <v>42033</v>
      </c>
      <c r="B66" s="213" t="s">
        <v>2582</v>
      </c>
      <c r="C66" s="213"/>
      <c r="D66" s="213"/>
      <c r="E66" s="199"/>
      <c r="F66" s="201"/>
      <c r="G66" s="201" t="s">
        <v>2583</v>
      </c>
      <c r="H66" s="200"/>
      <c r="I66" s="200"/>
      <c r="J66" s="201" t="s">
        <v>2584</v>
      </c>
      <c r="K66" s="200"/>
      <c r="L66" s="213"/>
      <c r="M66" s="199"/>
      <c r="N66" s="213"/>
      <c r="O66" s="199"/>
      <c r="P66" s="213"/>
      <c r="Q66" s="219"/>
      <c r="R66" s="201"/>
      <c r="S66" s="219"/>
      <c r="T66" s="201"/>
    </row>
    <row r="67" spans="1:20" s="161" customFormat="1" ht="22.5" x14ac:dyDescent="0.2">
      <c r="A67" s="165">
        <v>42040</v>
      </c>
      <c r="B67" s="165" t="s">
        <v>2377</v>
      </c>
      <c r="C67" s="213"/>
      <c r="D67" s="165">
        <v>42103</v>
      </c>
      <c r="E67" s="170"/>
      <c r="F67" s="202" t="s">
        <v>2487</v>
      </c>
      <c r="G67" s="165" t="s">
        <v>591</v>
      </c>
      <c r="H67" s="168">
        <v>16500</v>
      </c>
      <c r="I67" s="168"/>
      <c r="J67" s="169" t="s">
        <v>152</v>
      </c>
      <c r="K67" s="168">
        <v>16500</v>
      </c>
      <c r="L67" s="165">
        <v>42103</v>
      </c>
      <c r="M67" s="166"/>
      <c r="N67" s="166"/>
      <c r="O67" s="166"/>
      <c r="P67" s="166"/>
      <c r="Q67" s="167">
        <v>43408</v>
      </c>
      <c r="R67" s="169">
        <v>42103</v>
      </c>
      <c r="S67" s="167" t="s">
        <v>2488</v>
      </c>
      <c r="T67" s="169">
        <v>42052</v>
      </c>
    </row>
    <row r="68" spans="1:20" s="161" customFormat="1" ht="56.25" x14ac:dyDescent="0.2">
      <c r="A68" s="165">
        <v>42040</v>
      </c>
      <c r="B68" s="165" t="s">
        <v>2407</v>
      </c>
      <c r="C68" s="165">
        <v>42156</v>
      </c>
      <c r="D68" s="165">
        <v>42059</v>
      </c>
      <c r="E68" s="170"/>
      <c r="F68" s="202" t="s">
        <v>2425</v>
      </c>
      <c r="G68" s="169" t="s">
        <v>2408</v>
      </c>
      <c r="H68" s="168">
        <v>27100</v>
      </c>
      <c r="I68" s="168"/>
      <c r="J68" s="169" t="s">
        <v>2406</v>
      </c>
      <c r="K68" s="168">
        <v>27100</v>
      </c>
      <c r="L68" s="165">
        <v>42059</v>
      </c>
      <c r="M68" s="166"/>
      <c r="N68" s="166"/>
      <c r="O68" s="166"/>
      <c r="P68" s="166"/>
      <c r="Q68" s="167">
        <v>477726</v>
      </c>
      <c r="R68" s="169">
        <v>42059</v>
      </c>
      <c r="S68" s="167" t="s">
        <v>2426</v>
      </c>
      <c r="T68" s="169">
        <v>42053</v>
      </c>
    </row>
    <row r="69" spans="1:20" s="161" customFormat="1" ht="33.75" x14ac:dyDescent="0.2">
      <c r="A69" s="165">
        <v>42040</v>
      </c>
      <c r="B69" s="165" t="s">
        <v>2402</v>
      </c>
      <c r="C69" s="213"/>
      <c r="D69" s="165">
        <v>42066</v>
      </c>
      <c r="E69" s="170"/>
      <c r="F69" s="202" t="s">
        <v>2430</v>
      </c>
      <c r="G69" s="165" t="s">
        <v>1926</v>
      </c>
      <c r="H69" s="168">
        <v>25069.97</v>
      </c>
      <c r="I69" s="168"/>
      <c r="J69" s="169" t="s">
        <v>2403</v>
      </c>
      <c r="K69" s="168" t="s">
        <v>2431</v>
      </c>
      <c r="L69" s="165">
        <v>42066</v>
      </c>
      <c r="M69" s="166"/>
      <c r="N69" s="166"/>
      <c r="O69" s="166"/>
      <c r="P69" s="166"/>
      <c r="Q69" s="167">
        <v>553138</v>
      </c>
      <c r="R69" s="169">
        <v>42066</v>
      </c>
      <c r="S69" s="167" t="s">
        <v>2432</v>
      </c>
      <c r="T69" s="169" t="s">
        <v>2433</v>
      </c>
    </row>
    <row r="70" spans="1:20" s="161" customFormat="1" ht="22.5" x14ac:dyDescent="0.2">
      <c r="A70" s="165">
        <v>42040</v>
      </c>
      <c r="B70" s="165" t="s">
        <v>2411</v>
      </c>
      <c r="C70" s="213"/>
      <c r="D70" s="165">
        <v>42090</v>
      </c>
      <c r="E70" s="170"/>
      <c r="F70" s="202" t="s">
        <v>2486</v>
      </c>
      <c r="G70" s="165" t="s">
        <v>1878</v>
      </c>
      <c r="H70" s="168">
        <v>6000</v>
      </c>
      <c r="I70" s="168"/>
      <c r="J70" s="169" t="s">
        <v>1879</v>
      </c>
      <c r="K70" s="168">
        <v>6000</v>
      </c>
      <c r="L70" s="165">
        <v>42090</v>
      </c>
      <c r="M70" s="166"/>
      <c r="N70" s="166"/>
      <c r="O70" s="166"/>
      <c r="P70" s="166"/>
      <c r="Q70" s="167">
        <v>799204</v>
      </c>
      <c r="R70" s="169">
        <v>42090</v>
      </c>
      <c r="S70" s="167" t="s">
        <v>233</v>
      </c>
      <c r="T70" s="169">
        <v>42086</v>
      </c>
    </row>
    <row r="71" spans="1:20" s="161" customFormat="1" ht="22.5" x14ac:dyDescent="0.2">
      <c r="A71" s="165">
        <v>42040</v>
      </c>
      <c r="B71" s="165" t="s">
        <v>2404</v>
      </c>
      <c r="C71" s="165">
        <v>42111</v>
      </c>
      <c r="D71" s="165">
        <v>42110</v>
      </c>
      <c r="E71" s="170"/>
      <c r="F71" s="202" t="s">
        <v>2491</v>
      </c>
      <c r="G71" s="165" t="s">
        <v>2405</v>
      </c>
      <c r="H71" s="168">
        <v>47000</v>
      </c>
      <c r="I71" s="168"/>
      <c r="J71" s="169" t="s">
        <v>2406</v>
      </c>
      <c r="K71" s="168">
        <v>47000</v>
      </c>
      <c r="L71" s="165">
        <v>42110</v>
      </c>
      <c r="M71" s="166">
        <v>477729</v>
      </c>
      <c r="N71" s="165">
        <v>42059</v>
      </c>
      <c r="O71" s="166">
        <v>108977</v>
      </c>
      <c r="P71" s="165">
        <v>42110</v>
      </c>
      <c r="Q71" s="167"/>
      <c r="R71" s="169"/>
      <c r="S71" s="167" t="s">
        <v>2492</v>
      </c>
      <c r="T71" s="169">
        <v>42096</v>
      </c>
    </row>
    <row r="72" spans="1:20" s="161" customFormat="1" ht="22.5" x14ac:dyDescent="0.2">
      <c r="A72" s="165">
        <v>42040</v>
      </c>
      <c r="B72" s="165" t="s">
        <v>2409</v>
      </c>
      <c r="C72" s="165">
        <v>42090</v>
      </c>
      <c r="D72" s="165">
        <v>42060</v>
      </c>
      <c r="E72" s="170"/>
      <c r="F72" s="202" t="s">
        <v>2427</v>
      </c>
      <c r="G72" s="165" t="s">
        <v>2410</v>
      </c>
      <c r="H72" s="168">
        <v>2448</v>
      </c>
      <c r="I72" s="168"/>
      <c r="J72" s="169" t="s">
        <v>449</v>
      </c>
      <c r="K72" s="168" t="s">
        <v>2428</v>
      </c>
      <c r="L72" s="165">
        <v>42060</v>
      </c>
      <c r="M72" s="166"/>
      <c r="N72" s="166"/>
      <c r="O72" s="166"/>
      <c r="P72" s="166"/>
      <c r="Q72" s="167">
        <v>488723</v>
      </c>
      <c r="R72" s="169">
        <v>42060</v>
      </c>
      <c r="S72" s="167" t="s">
        <v>2429</v>
      </c>
      <c r="T72" s="169">
        <v>42054</v>
      </c>
    </row>
    <row r="73" spans="1:20" s="161" customFormat="1" ht="112.5" x14ac:dyDescent="0.2">
      <c r="A73" s="165">
        <v>42040</v>
      </c>
      <c r="B73" s="165" t="s">
        <v>2400</v>
      </c>
      <c r="C73" s="213"/>
      <c r="D73" s="165">
        <v>42055</v>
      </c>
      <c r="E73" s="170"/>
      <c r="F73" s="202" t="s">
        <v>2417</v>
      </c>
      <c r="G73" s="169" t="s">
        <v>2401</v>
      </c>
      <c r="H73" s="168">
        <v>1340</v>
      </c>
      <c r="I73" s="168"/>
      <c r="J73" s="169" t="s">
        <v>140</v>
      </c>
      <c r="K73" s="168">
        <v>1340</v>
      </c>
      <c r="L73" s="165">
        <v>42055</v>
      </c>
      <c r="M73" s="166"/>
      <c r="N73" s="166"/>
      <c r="O73" s="166"/>
      <c r="P73" s="166"/>
      <c r="Q73" s="167">
        <v>460098</v>
      </c>
      <c r="R73" s="169">
        <v>42055</v>
      </c>
      <c r="S73" s="167" t="s">
        <v>2418</v>
      </c>
      <c r="T73" s="169">
        <v>42041</v>
      </c>
    </row>
    <row r="74" spans="1:20" s="161" customFormat="1" ht="22.5" x14ac:dyDescent="0.2">
      <c r="A74" s="165">
        <v>42040</v>
      </c>
      <c r="B74" s="165" t="s">
        <v>2422</v>
      </c>
      <c r="C74" s="165">
        <v>42075</v>
      </c>
      <c r="D74" s="165">
        <v>42066</v>
      </c>
      <c r="E74" s="170"/>
      <c r="F74" s="202" t="s">
        <v>2430</v>
      </c>
      <c r="G74" s="165" t="s">
        <v>2423</v>
      </c>
      <c r="H74" s="168">
        <v>6992</v>
      </c>
      <c r="I74" s="168"/>
      <c r="J74" s="169" t="s">
        <v>2424</v>
      </c>
      <c r="K74" s="168">
        <v>6992</v>
      </c>
      <c r="L74" s="165">
        <v>42066</v>
      </c>
      <c r="M74" s="166"/>
      <c r="N74" s="166"/>
      <c r="O74" s="166"/>
      <c r="P74" s="166"/>
      <c r="Q74" s="167">
        <v>553137</v>
      </c>
      <c r="R74" s="169">
        <v>42066</v>
      </c>
      <c r="S74" s="167" t="s">
        <v>2434</v>
      </c>
      <c r="T74" s="169">
        <v>42059</v>
      </c>
    </row>
    <row r="75" spans="1:20" s="161" customFormat="1" ht="33.75" x14ac:dyDescent="0.2">
      <c r="A75" s="165">
        <v>42044</v>
      </c>
      <c r="B75" s="165" t="s">
        <v>2435</v>
      </c>
      <c r="C75" s="213"/>
      <c r="D75" s="165">
        <v>42088</v>
      </c>
      <c r="E75" s="170"/>
      <c r="F75" s="202" t="s">
        <v>2481</v>
      </c>
      <c r="G75" s="165" t="s">
        <v>2436</v>
      </c>
      <c r="H75" s="168">
        <v>30000</v>
      </c>
      <c r="I75" s="168"/>
      <c r="J75" s="169" t="s">
        <v>2437</v>
      </c>
      <c r="K75" s="168">
        <v>30000</v>
      </c>
      <c r="L75" s="165">
        <v>42088</v>
      </c>
      <c r="M75" s="166"/>
      <c r="N75" s="166"/>
      <c r="O75" s="166"/>
      <c r="P75" s="166"/>
      <c r="Q75" s="167" t="s">
        <v>2479</v>
      </c>
      <c r="R75" s="169" t="s">
        <v>2480</v>
      </c>
      <c r="S75" s="167" t="s">
        <v>2482</v>
      </c>
      <c r="T75" s="169" t="s">
        <v>2483</v>
      </c>
    </row>
    <row r="76" spans="1:20" s="210" customFormat="1" ht="168.75" x14ac:dyDescent="0.2">
      <c r="A76" s="203">
        <v>42095</v>
      </c>
      <c r="B76" s="203" t="s">
        <v>2485</v>
      </c>
      <c r="C76" s="203">
        <v>42369</v>
      </c>
      <c r="D76" s="203">
        <v>42367</v>
      </c>
      <c r="E76" s="204"/>
      <c r="F76" s="202" t="s">
        <v>2996</v>
      </c>
      <c r="G76" s="205" t="s">
        <v>2364</v>
      </c>
      <c r="H76" s="206">
        <v>6000</v>
      </c>
      <c r="I76" s="206">
        <v>3697.89</v>
      </c>
      <c r="J76" s="205" t="s">
        <v>2365</v>
      </c>
      <c r="K76" s="206">
        <f>502.03+1015.53+466.99+337.57+704.65+271.12+400</f>
        <v>3697.89</v>
      </c>
      <c r="L76" s="203">
        <v>42367</v>
      </c>
      <c r="M76" s="207"/>
      <c r="N76" s="207"/>
      <c r="O76" s="207"/>
      <c r="P76" s="207"/>
      <c r="Q76" s="208" t="s">
        <v>2917</v>
      </c>
      <c r="R76" s="209" t="s">
        <v>2918</v>
      </c>
      <c r="S76" s="208" t="s">
        <v>2919</v>
      </c>
      <c r="T76" s="205" t="s">
        <v>2920</v>
      </c>
    </row>
    <row r="77" spans="1:20" s="161" customFormat="1" ht="22.5" x14ac:dyDescent="0.2">
      <c r="A77" s="165">
        <v>42104</v>
      </c>
      <c r="B77" s="165" t="s">
        <v>2489</v>
      </c>
      <c r="C77" s="213"/>
      <c r="D77" s="165">
        <v>42151</v>
      </c>
      <c r="E77" s="170"/>
      <c r="F77" s="202" t="s">
        <v>2533</v>
      </c>
      <c r="G77" s="165" t="s">
        <v>2490</v>
      </c>
      <c r="H77" s="168">
        <v>23960</v>
      </c>
      <c r="I77" s="168"/>
      <c r="J77" s="169" t="s">
        <v>676</v>
      </c>
      <c r="K77" s="168">
        <v>23960</v>
      </c>
      <c r="L77" s="165">
        <v>42151</v>
      </c>
      <c r="M77" s="166">
        <v>151627</v>
      </c>
      <c r="N77" s="165">
        <v>42115</v>
      </c>
      <c r="O77" s="166">
        <v>498848</v>
      </c>
      <c r="P77" s="165">
        <v>42151</v>
      </c>
      <c r="Q77" s="167"/>
      <c r="R77" s="169"/>
      <c r="S77" s="167" t="s">
        <v>2532</v>
      </c>
      <c r="T77" s="169">
        <v>42144</v>
      </c>
    </row>
    <row r="78" spans="1:20" s="161" customFormat="1" ht="78.75" x14ac:dyDescent="0.2">
      <c r="A78" s="165">
        <v>42110</v>
      </c>
      <c r="B78" s="165" t="s">
        <v>2504</v>
      </c>
      <c r="C78" s="213"/>
      <c r="D78" s="165">
        <v>42130</v>
      </c>
      <c r="E78" s="170"/>
      <c r="F78" s="202" t="s">
        <v>2508</v>
      </c>
      <c r="G78" s="169" t="s">
        <v>2505</v>
      </c>
      <c r="H78" s="168">
        <v>12600</v>
      </c>
      <c r="I78" s="168"/>
      <c r="J78" s="169" t="s">
        <v>81</v>
      </c>
      <c r="K78" s="168">
        <v>12600</v>
      </c>
      <c r="L78" s="165">
        <v>42130</v>
      </c>
      <c r="M78" s="166"/>
      <c r="N78" s="165"/>
      <c r="O78" s="166"/>
      <c r="P78" s="166"/>
      <c r="Q78" s="167">
        <v>290953</v>
      </c>
      <c r="R78" s="169">
        <v>42130</v>
      </c>
      <c r="S78" s="167" t="s">
        <v>2509</v>
      </c>
      <c r="T78" s="169">
        <v>42110</v>
      </c>
    </row>
    <row r="79" spans="1:20" s="161" customFormat="1" ht="45" x14ac:dyDescent="0.2">
      <c r="A79" s="165">
        <v>42110</v>
      </c>
      <c r="B79" s="165" t="s">
        <v>2534</v>
      </c>
      <c r="C79" s="213"/>
      <c r="D79" s="165">
        <v>42138</v>
      </c>
      <c r="E79" s="170"/>
      <c r="F79" s="202" t="s">
        <v>2541</v>
      </c>
      <c r="G79" s="169" t="s">
        <v>1729</v>
      </c>
      <c r="H79" s="168">
        <v>4750</v>
      </c>
      <c r="I79" s="168"/>
      <c r="J79" s="169" t="s">
        <v>196</v>
      </c>
      <c r="K79" s="168" t="s">
        <v>2540</v>
      </c>
      <c r="L79" s="165">
        <v>42138</v>
      </c>
      <c r="M79" s="166"/>
      <c r="N79" s="165"/>
      <c r="O79" s="166"/>
      <c r="P79" s="166"/>
      <c r="Q79" s="167">
        <v>1373</v>
      </c>
      <c r="R79" s="169">
        <v>42129</v>
      </c>
      <c r="S79" s="167" t="s">
        <v>2539</v>
      </c>
      <c r="T79" s="169">
        <v>42138</v>
      </c>
    </row>
    <row r="80" spans="1:20" s="161" customFormat="1" ht="67.5" x14ac:dyDescent="0.2">
      <c r="A80" s="165">
        <v>42114</v>
      </c>
      <c r="B80" s="165" t="s">
        <v>2495</v>
      </c>
      <c r="C80" s="165">
        <v>42163</v>
      </c>
      <c r="D80" s="165">
        <v>42123</v>
      </c>
      <c r="E80" s="170"/>
      <c r="F80" s="202" t="s">
        <v>2503</v>
      </c>
      <c r="G80" s="169" t="s">
        <v>2496</v>
      </c>
      <c r="H80" s="168">
        <v>12000</v>
      </c>
      <c r="I80" s="168"/>
      <c r="J80" s="169" t="s">
        <v>2497</v>
      </c>
      <c r="K80" s="168">
        <v>12000</v>
      </c>
      <c r="L80" s="165">
        <v>42123</v>
      </c>
      <c r="M80" s="166"/>
      <c r="N80" s="166"/>
      <c r="O80" s="166"/>
      <c r="P80" s="166"/>
      <c r="Q80" s="167">
        <v>239384</v>
      </c>
      <c r="R80" s="169">
        <v>42123</v>
      </c>
      <c r="S80" s="167" t="s">
        <v>233</v>
      </c>
      <c r="T80" s="169">
        <v>42116</v>
      </c>
    </row>
    <row r="81" spans="1:20" s="161" customFormat="1" ht="33.75" x14ac:dyDescent="0.2">
      <c r="A81" s="165">
        <v>42115</v>
      </c>
      <c r="B81" s="165" t="s">
        <v>2498</v>
      </c>
      <c r="C81" s="165">
        <v>42150</v>
      </c>
      <c r="D81" s="165">
        <v>42142</v>
      </c>
      <c r="E81" s="170"/>
      <c r="F81" s="202" t="s">
        <v>2519</v>
      </c>
      <c r="G81" s="169" t="s">
        <v>2499</v>
      </c>
      <c r="H81" s="168">
        <v>63000</v>
      </c>
      <c r="I81" s="168"/>
      <c r="J81" s="169" t="s">
        <v>2500</v>
      </c>
      <c r="K81" s="168" t="s">
        <v>2520</v>
      </c>
      <c r="L81" s="165">
        <v>42142</v>
      </c>
      <c r="M81" s="166"/>
      <c r="N81" s="166"/>
      <c r="O81" s="166"/>
      <c r="P81" s="166"/>
      <c r="Q81" s="167">
        <v>398803</v>
      </c>
      <c r="R81" s="169">
        <v>42142</v>
      </c>
      <c r="S81" s="167" t="s">
        <v>711</v>
      </c>
      <c r="T81" s="169">
        <v>42127</v>
      </c>
    </row>
    <row r="82" spans="1:20" s="161" customFormat="1" ht="45" x14ac:dyDescent="0.2">
      <c r="A82" s="165">
        <v>42115</v>
      </c>
      <c r="B82" s="165" t="s">
        <v>2501</v>
      </c>
      <c r="C82" s="213"/>
      <c r="D82" s="165">
        <v>42129</v>
      </c>
      <c r="E82" s="170"/>
      <c r="F82" s="202" t="s">
        <v>2507</v>
      </c>
      <c r="G82" s="169" t="s">
        <v>2502</v>
      </c>
      <c r="H82" s="168">
        <v>2620</v>
      </c>
      <c r="I82" s="168"/>
      <c r="J82" s="169" t="s">
        <v>322</v>
      </c>
      <c r="K82" s="168">
        <v>2620</v>
      </c>
      <c r="L82" s="165">
        <v>42129</v>
      </c>
      <c r="M82" s="166">
        <v>239379</v>
      </c>
      <c r="N82" s="165">
        <v>42123</v>
      </c>
      <c r="O82" s="166">
        <v>275915</v>
      </c>
      <c r="P82" s="165">
        <v>42129</v>
      </c>
      <c r="Q82" s="167"/>
      <c r="R82" s="169"/>
      <c r="S82" s="167" t="s">
        <v>2506</v>
      </c>
      <c r="T82" s="169">
        <v>42124</v>
      </c>
    </row>
    <row r="83" spans="1:20" s="161" customFormat="1" ht="22.5" x14ac:dyDescent="0.2">
      <c r="A83" s="165">
        <v>42117</v>
      </c>
      <c r="B83" s="165" t="s">
        <v>2535</v>
      </c>
      <c r="C83" s="213"/>
      <c r="D83" s="165">
        <v>42131</v>
      </c>
      <c r="E83" s="170"/>
      <c r="F83" s="202" t="s">
        <v>2511</v>
      </c>
      <c r="G83" s="169" t="s">
        <v>2536</v>
      </c>
      <c r="H83" s="168">
        <v>4540</v>
      </c>
      <c r="I83" s="168"/>
      <c r="J83" s="169" t="s">
        <v>1164</v>
      </c>
      <c r="K83" s="168" t="s">
        <v>2543</v>
      </c>
      <c r="L83" s="165">
        <v>42131</v>
      </c>
      <c r="M83" s="166"/>
      <c r="N83" s="165"/>
      <c r="O83" s="166"/>
      <c r="P83" s="165"/>
      <c r="Q83" s="167">
        <v>303704</v>
      </c>
      <c r="R83" s="169">
        <v>42131</v>
      </c>
      <c r="S83" s="167" t="s">
        <v>2542</v>
      </c>
      <c r="T83" s="169">
        <v>42124</v>
      </c>
    </row>
    <row r="84" spans="1:20" s="161" customFormat="1" ht="56.25" x14ac:dyDescent="0.2">
      <c r="A84" s="165">
        <v>42131</v>
      </c>
      <c r="B84" s="165" t="s">
        <v>2537</v>
      </c>
      <c r="C84" s="165">
        <v>42137</v>
      </c>
      <c r="D84" s="165">
        <v>42146</v>
      </c>
      <c r="E84" s="170"/>
      <c r="F84" s="202" t="s">
        <v>2544</v>
      </c>
      <c r="G84" s="169" t="s">
        <v>2538</v>
      </c>
      <c r="H84" s="168">
        <v>9384</v>
      </c>
      <c r="I84" s="168"/>
      <c r="J84" s="169" t="s">
        <v>140</v>
      </c>
      <c r="K84" s="168">
        <v>9384</v>
      </c>
      <c r="L84" s="165">
        <v>42146</v>
      </c>
      <c r="M84" s="166"/>
      <c r="N84" s="165"/>
      <c r="O84" s="166"/>
      <c r="P84" s="165"/>
      <c r="Q84" s="167">
        <v>460647</v>
      </c>
      <c r="R84" s="169">
        <v>42146</v>
      </c>
      <c r="S84" s="167" t="s">
        <v>233</v>
      </c>
      <c r="T84" s="169">
        <v>42131</v>
      </c>
    </row>
    <row r="85" spans="1:20" s="161" customFormat="1" ht="67.5" x14ac:dyDescent="0.2">
      <c r="A85" s="165">
        <v>42138</v>
      </c>
      <c r="B85" s="165" t="s">
        <v>2513</v>
      </c>
      <c r="C85" s="165">
        <v>42201</v>
      </c>
      <c r="D85" s="165">
        <v>42159</v>
      </c>
      <c r="E85" s="170"/>
      <c r="F85" s="202" t="s">
        <v>2545</v>
      </c>
      <c r="G85" s="169" t="s">
        <v>2514</v>
      </c>
      <c r="H85" s="168">
        <v>17700</v>
      </c>
      <c r="I85" s="168"/>
      <c r="J85" s="169" t="s">
        <v>2515</v>
      </c>
      <c r="K85" s="168">
        <v>17700</v>
      </c>
      <c r="L85" s="165">
        <v>42159</v>
      </c>
      <c r="M85" s="166"/>
      <c r="N85" s="166"/>
      <c r="O85" s="166"/>
      <c r="P85" s="166"/>
      <c r="Q85" s="167">
        <v>594897</v>
      </c>
      <c r="R85" s="169">
        <v>42159</v>
      </c>
      <c r="S85" s="167" t="s">
        <v>2546</v>
      </c>
      <c r="T85" s="169" t="s">
        <v>2547</v>
      </c>
    </row>
    <row r="86" spans="1:20" s="161" customFormat="1" ht="180" x14ac:dyDescent="0.2">
      <c r="A86" s="165">
        <v>42139</v>
      </c>
      <c r="B86" s="165" t="s">
        <v>2516</v>
      </c>
      <c r="C86" s="165">
        <v>42149</v>
      </c>
      <c r="D86" s="165">
        <v>42166</v>
      </c>
      <c r="E86" s="170"/>
      <c r="F86" s="218" t="s">
        <v>2553</v>
      </c>
      <c r="G86" s="169" t="s">
        <v>2517</v>
      </c>
      <c r="H86" s="168">
        <v>22057</v>
      </c>
      <c r="I86" s="168"/>
      <c r="J86" s="169" t="s">
        <v>2518</v>
      </c>
      <c r="K86" s="168">
        <v>22057</v>
      </c>
      <c r="L86" s="165">
        <v>42166</v>
      </c>
      <c r="M86" s="166"/>
      <c r="N86" s="166"/>
      <c r="O86" s="166"/>
      <c r="P86" s="166"/>
      <c r="Q86" s="167">
        <v>663649</v>
      </c>
      <c r="R86" s="169">
        <v>42166</v>
      </c>
      <c r="S86" s="167" t="s">
        <v>2554</v>
      </c>
      <c r="T86" s="169">
        <v>42151</v>
      </c>
    </row>
    <row r="87" spans="1:20" s="161" customFormat="1" ht="337.5" x14ac:dyDescent="0.2">
      <c r="A87" s="165">
        <v>42144</v>
      </c>
      <c r="B87" s="165" t="s">
        <v>2521</v>
      </c>
      <c r="C87" s="165">
        <v>42175</v>
      </c>
      <c r="D87" s="173">
        <v>42184</v>
      </c>
      <c r="E87" s="170"/>
      <c r="F87" s="202" t="s">
        <v>2575</v>
      </c>
      <c r="G87" s="169" t="s">
        <v>2522</v>
      </c>
      <c r="H87" s="168">
        <v>3550</v>
      </c>
      <c r="I87" s="168"/>
      <c r="J87" s="166" t="s">
        <v>1482</v>
      </c>
      <c r="K87" s="168" t="s">
        <v>2577</v>
      </c>
      <c r="L87" s="165">
        <v>42184</v>
      </c>
      <c r="M87" s="166"/>
      <c r="N87" s="166"/>
      <c r="O87" s="166"/>
      <c r="P87" s="166"/>
      <c r="Q87" s="167">
        <v>827191</v>
      </c>
      <c r="R87" s="169">
        <v>42184</v>
      </c>
      <c r="S87" s="167" t="s">
        <v>2578</v>
      </c>
      <c r="T87" s="169">
        <v>42171</v>
      </c>
    </row>
    <row r="88" spans="1:20" s="161" customFormat="1" ht="191.25" x14ac:dyDescent="0.2">
      <c r="A88" s="165">
        <v>42146</v>
      </c>
      <c r="B88" s="165" t="s">
        <v>2523</v>
      </c>
      <c r="C88" s="165">
        <v>42158</v>
      </c>
      <c r="D88" s="173">
        <v>42172</v>
      </c>
      <c r="E88" s="170"/>
      <c r="F88" s="218" t="s">
        <v>2567</v>
      </c>
      <c r="G88" s="167" t="s">
        <v>2524</v>
      </c>
      <c r="H88" s="168">
        <v>14997.8</v>
      </c>
      <c r="I88" s="168"/>
      <c r="J88" s="167" t="s">
        <v>2525</v>
      </c>
      <c r="K88" s="168">
        <v>14997.8</v>
      </c>
      <c r="L88" s="165">
        <v>42172</v>
      </c>
      <c r="M88" s="166"/>
      <c r="N88" s="166"/>
      <c r="O88" s="166"/>
      <c r="P88" s="166"/>
      <c r="Q88" s="167" t="s">
        <v>2565</v>
      </c>
      <c r="R88" s="169" t="s">
        <v>2566</v>
      </c>
      <c r="S88" s="167" t="s">
        <v>233</v>
      </c>
      <c r="T88" s="169">
        <v>42158</v>
      </c>
    </row>
    <row r="89" spans="1:20" s="161" customFormat="1" ht="180" x14ac:dyDescent="0.2">
      <c r="A89" s="165">
        <v>42146</v>
      </c>
      <c r="B89" s="166" t="s">
        <v>2526</v>
      </c>
      <c r="C89" s="165">
        <v>42158</v>
      </c>
      <c r="D89" s="173">
        <v>42177</v>
      </c>
      <c r="E89" s="170"/>
      <c r="F89" s="218" t="s">
        <v>2568</v>
      </c>
      <c r="G89" s="167" t="s">
        <v>2527</v>
      </c>
      <c r="H89" s="168">
        <v>5846.6</v>
      </c>
      <c r="I89" s="168"/>
      <c r="J89" s="167" t="s">
        <v>652</v>
      </c>
      <c r="K89" s="168">
        <v>5846.6</v>
      </c>
      <c r="L89" s="165">
        <v>42177</v>
      </c>
      <c r="M89" s="166"/>
      <c r="N89" s="166"/>
      <c r="O89" s="166"/>
      <c r="P89" s="166"/>
      <c r="Q89" s="167" t="s">
        <v>2569</v>
      </c>
      <c r="R89" s="169" t="s">
        <v>2570</v>
      </c>
      <c r="S89" s="167" t="s">
        <v>233</v>
      </c>
      <c r="T89" s="169">
        <v>42158</v>
      </c>
    </row>
    <row r="90" spans="1:20" s="161" customFormat="1" ht="56.25" x14ac:dyDescent="0.2">
      <c r="A90" s="165">
        <v>42146</v>
      </c>
      <c r="B90" s="166" t="s">
        <v>2550</v>
      </c>
      <c r="C90" s="165">
        <v>42166</v>
      </c>
      <c r="D90" s="165">
        <v>42172</v>
      </c>
      <c r="E90" s="166"/>
      <c r="F90" s="218" t="s">
        <v>2567</v>
      </c>
      <c r="G90" s="167" t="s">
        <v>2552</v>
      </c>
      <c r="H90" s="168">
        <v>17000</v>
      </c>
      <c r="I90" s="168"/>
      <c r="J90" s="166" t="s">
        <v>2551</v>
      </c>
      <c r="K90" s="168">
        <v>17000</v>
      </c>
      <c r="L90" s="165">
        <v>42172</v>
      </c>
      <c r="M90" s="166"/>
      <c r="N90" s="166"/>
      <c r="O90" s="166"/>
      <c r="P90" s="166"/>
      <c r="Q90" s="167">
        <v>707153</v>
      </c>
      <c r="R90" s="169">
        <v>42172</v>
      </c>
      <c r="S90" s="167" t="s">
        <v>2564</v>
      </c>
      <c r="T90" s="169">
        <v>42166</v>
      </c>
    </row>
    <row r="91" spans="1:20" s="161" customFormat="1" ht="56.25" x14ac:dyDescent="0.2">
      <c r="A91" s="165">
        <v>42163</v>
      </c>
      <c r="B91" s="166" t="s">
        <v>2558</v>
      </c>
      <c r="C91" s="165">
        <v>42198</v>
      </c>
      <c r="D91" s="165">
        <v>42179</v>
      </c>
      <c r="E91" s="166"/>
      <c r="F91" s="202" t="s">
        <v>2571</v>
      </c>
      <c r="G91" s="167" t="s">
        <v>2559</v>
      </c>
      <c r="H91" s="168">
        <v>4000</v>
      </c>
      <c r="I91" s="168"/>
      <c r="J91" s="167" t="s">
        <v>2560</v>
      </c>
      <c r="K91" s="168">
        <v>4000</v>
      </c>
      <c r="L91" s="165">
        <v>42179</v>
      </c>
      <c r="M91" s="166"/>
      <c r="N91" s="166"/>
      <c r="O91" s="166"/>
      <c r="P91" s="166"/>
      <c r="Q91" s="167">
        <v>782466</v>
      </c>
      <c r="R91" s="169">
        <v>42179</v>
      </c>
      <c r="S91" s="167" t="s">
        <v>2572</v>
      </c>
      <c r="T91" s="169">
        <v>42170</v>
      </c>
    </row>
    <row r="92" spans="1:20" s="161" customFormat="1" ht="45" x14ac:dyDescent="0.2">
      <c r="A92" s="165">
        <v>42170</v>
      </c>
      <c r="B92" s="166" t="s">
        <v>2557</v>
      </c>
      <c r="C92" s="165">
        <v>42212</v>
      </c>
      <c r="D92" s="165">
        <v>42188</v>
      </c>
      <c r="E92" s="166"/>
      <c r="F92" s="202" t="s">
        <v>2589</v>
      </c>
      <c r="G92" s="167" t="s">
        <v>2502</v>
      </c>
      <c r="H92" s="168">
        <v>9650</v>
      </c>
      <c r="I92" s="168"/>
      <c r="J92" s="169" t="s">
        <v>322</v>
      </c>
      <c r="K92" s="168">
        <v>9650</v>
      </c>
      <c r="L92" s="165">
        <v>42188</v>
      </c>
      <c r="M92" s="166">
        <v>768234</v>
      </c>
      <c r="N92" s="165">
        <v>42178</v>
      </c>
      <c r="O92" s="166">
        <v>892130</v>
      </c>
      <c r="P92" s="165">
        <v>42188</v>
      </c>
      <c r="Q92" s="167"/>
      <c r="R92" s="169"/>
      <c r="S92" s="167" t="s">
        <v>2588</v>
      </c>
      <c r="T92" s="169">
        <v>42185</v>
      </c>
    </row>
    <row r="93" spans="1:20" s="161" customFormat="1" ht="45" x14ac:dyDescent="0.2">
      <c r="A93" s="165">
        <v>42170</v>
      </c>
      <c r="B93" s="166" t="s">
        <v>2574</v>
      </c>
      <c r="C93" s="165">
        <v>42205</v>
      </c>
      <c r="D93" s="165">
        <v>42184</v>
      </c>
      <c r="E93" s="166"/>
      <c r="F93" s="202" t="s">
        <v>2575</v>
      </c>
      <c r="G93" s="167" t="s">
        <v>1932</v>
      </c>
      <c r="H93" s="168">
        <v>9091</v>
      </c>
      <c r="I93" s="168"/>
      <c r="J93" s="169" t="s">
        <v>1931</v>
      </c>
      <c r="K93" s="168">
        <v>9091</v>
      </c>
      <c r="L93" s="165">
        <v>42184</v>
      </c>
      <c r="M93" s="166"/>
      <c r="N93" s="165"/>
      <c r="O93" s="166"/>
      <c r="P93" s="166"/>
      <c r="Q93" s="167">
        <v>827139</v>
      </c>
      <c r="R93" s="169">
        <v>42184</v>
      </c>
      <c r="S93" s="167" t="s">
        <v>2576</v>
      </c>
      <c r="T93" s="169">
        <v>42181</v>
      </c>
    </row>
    <row r="94" spans="1:20" s="161" customFormat="1" ht="56.25" x14ac:dyDescent="0.2">
      <c r="A94" s="165">
        <v>42172</v>
      </c>
      <c r="B94" s="166" t="s">
        <v>2555</v>
      </c>
      <c r="C94" s="165">
        <v>42202</v>
      </c>
      <c r="D94" s="173">
        <v>42188</v>
      </c>
      <c r="E94" s="170"/>
      <c r="F94" s="202" t="s">
        <v>2589</v>
      </c>
      <c r="G94" s="167" t="s">
        <v>2556</v>
      </c>
      <c r="H94" s="168">
        <v>99600</v>
      </c>
      <c r="I94" s="168"/>
      <c r="J94" s="166" t="s">
        <v>140</v>
      </c>
      <c r="K94" s="168" t="s">
        <v>2590</v>
      </c>
      <c r="L94" s="165">
        <v>42188</v>
      </c>
      <c r="M94" s="166"/>
      <c r="N94" s="166"/>
      <c r="O94" s="166"/>
      <c r="P94" s="166"/>
      <c r="Q94" s="167">
        <v>892131</v>
      </c>
      <c r="R94" s="169">
        <v>42188</v>
      </c>
      <c r="S94" s="167" t="s">
        <v>233</v>
      </c>
      <c r="T94" s="169">
        <v>42174</v>
      </c>
    </row>
    <row r="95" spans="1:20" s="210" customFormat="1" ht="44.25" customHeight="1" x14ac:dyDescent="0.2">
      <c r="A95" s="203">
        <v>42173</v>
      </c>
      <c r="B95" s="207" t="s">
        <v>2561</v>
      </c>
      <c r="C95" s="211">
        <v>42369</v>
      </c>
      <c r="D95" s="203">
        <v>42361</v>
      </c>
      <c r="E95" s="204"/>
      <c r="F95" s="202" t="s">
        <v>2997</v>
      </c>
      <c r="G95" s="212" t="s">
        <v>2562</v>
      </c>
      <c r="H95" s="206">
        <v>7360</v>
      </c>
      <c r="I95" s="206">
        <v>4750</v>
      </c>
      <c r="J95" s="207" t="s">
        <v>2563</v>
      </c>
      <c r="K95" s="206">
        <v>4570</v>
      </c>
      <c r="L95" s="203">
        <v>42361</v>
      </c>
      <c r="M95" s="207"/>
      <c r="N95" s="207"/>
      <c r="O95" s="207"/>
      <c r="P95" s="207"/>
      <c r="Q95" s="212">
        <v>817290</v>
      </c>
      <c r="R95" s="205">
        <v>42361</v>
      </c>
      <c r="S95" s="212" t="s">
        <v>2921</v>
      </c>
      <c r="T95" s="205">
        <v>42352</v>
      </c>
    </row>
    <row r="96" spans="1:20" s="161" customFormat="1" ht="67.5" x14ac:dyDescent="0.2">
      <c r="A96" s="165">
        <v>42186</v>
      </c>
      <c r="B96" s="166" t="s">
        <v>2573</v>
      </c>
      <c r="C96" s="173">
        <v>42369</v>
      </c>
      <c r="D96" s="173">
        <v>42367</v>
      </c>
      <c r="E96" s="170"/>
      <c r="F96" s="218" t="s">
        <v>2901</v>
      </c>
      <c r="G96" s="166" t="s">
        <v>1835</v>
      </c>
      <c r="H96" s="168">
        <v>78942</v>
      </c>
      <c r="I96" s="168"/>
      <c r="J96" s="170" t="s">
        <v>78</v>
      </c>
      <c r="K96" s="168">
        <f>13157+13157+13157+13157+13157+13157</f>
        <v>78942</v>
      </c>
      <c r="L96" s="165">
        <v>42367</v>
      </c>
      <c r="M96" s="166"/>
      <c r="N96" s="166"/>
      <c r="O96" s="166"/>
      <c r="P96" s="166"/>
      <c r="Q96" s="167" t="s">
        <v>2897</v>
      </c>
      <c r="R96" s="169" t="s">
        <v>2898</v>
      </c>
      <c r="S96" s="167" t="s">
        <v>2899</v>
      </c>
      <c r="T96" s="169" t="s">
        <v>2900</v>
      </c>
    </row>
    <row r="97" spans="1:20" s="161" customFormat="1" ht="78.75" x14ac:dyDescent="0.2">
      <c r="A97" s="165">
        <v>42186</v>
      </c>
      <c r="B97" s="166" t="s">
        <v>2579</v>
      </c>
      <c r="C97" s="165">
        <v>42233</v>
      </c>
      <c r="D97" s="173">
        <v>42207</v>
      </c>
      <c r="E97" s="170"/>
      <c r="F97" s="202" t="s">
        <v>2600</v>
      </c>
      <c r="G97" s="167" t="s">
        <v>2580</v>
      </c>
      <c r="H97" s="168">
        <v>2999</v>
      </c>
      <c r="I97" s="168"/>
      <c r="J97" s="170" t="s">
        <v>2581</v>
      </c>
      <c r="K97" s="168">
        <v>2999</v>
      </c>
      <c r="L97" s="165">
        <v>42207</v>
      </c>
      <c r="M97" s="166">
        <v>21028</v>
      </c>
      <c r="N97" s="165">
        <v>42192</v>
      </c>
      <c r="O97" s="166">
        <v>160157</v>
      </c>
      <c r="P97" s="165">
        <v>42207</v>
      </c>
      <c r="Q97" s="167"/>
      <c r="R97" s="169"/>
      <c r="S97" s="167" t="s">
        <v>2599</v>
      </c>
      <c r="T97" s="169">
        <v>42195</v>
      </c>
    </row>
    <row r="98" spans="1:20" s="161" customFormat="1" ht="22.5" x14ac:dyDescent="0.2">
      <c r="A98" s="165">
        <v>42187</v>
      </c>
      <c r="B98" s="166" t="s">
        <v>2585</v>
      </c>
      <c r="C98" s="165">
        <v>42244</v>
      </c>
      <c r="D98" s="173">
        <v>42250</v>
      </c>
      <c r="E98" s="170"/>
      <c r="F98" s="218" t="s">
        <v>2625</v>
      </c>
      <c r="G98" s="166" t="s">
        <v>2586</v>
      </c>
      <c r="H98" s="168">
        <v>15672.8</v>
      </c>
      <c r="I98" s="168"/>
      <c r="J98" s="166" t="s">
        <v>2587</v>
      </c>
      <c r="K98" s="168">
        <v>15672.8</v>
      </c>
      <c r="L98" s="165">
        <v>42250</v>
      </c>
      <c r="M98" s="166">
        <v>62641</v>
      </c>
      <c r="N98" s="165">
        <v>42195</v>
      </c>
      <c r="O98" s="166"/>
      <c r="P98" s="166"/>
      <c r="Q98" s="167">
        <v>563791</v>
      </c>
      <c r="R98" s="169">
        <v>42250</v>
      </c>
      <c r="S98" s="167" t="s">
        <v>2626</v>
      </c>
      <c r="T98" s="169">
        <v>42240</v>
      </c>
    </row>
    <row r="99" spans="1:20" s="161" customFormat="1" ht="22.5" x14ac:dyDescent="0.2">
      <c r="A99" s="173">
        <v>42205</v>
      </c>
      <c r="B99" s="166" t="s">
        <v>2602</v>
      </c>
      <c r="C99" s="173">
        <v>42277</v>
      </c>
      <c r="D99" s="173">
        <v>42223</v>
      </c>
      <c r="E99" s="170"/>
      <c r="F99" s="218" t="s">
        <v>2739</v>
      </c>
      <c r="G99" s="170" t="s">
        <v>1729</v>
      </c>
      <c r="H99" s="174">
        <v>4750</v>
      </c>
      <c r="I99" s="174"/>
      <c r="J99" s="175" t="s">
        <v>196</v>
      </c>
      <c r="K99" s="168">
        <v>4750</v>
      </c>
      <c r="L99" s="165">
        <v>42223</v>
      </c>
      <c r="M99" s="166">
        <v>2754</v>
      </c>
      <c r="N99" s="165">
        <v>42223</v>
      </c>
      <c r="O99" s="166"/>
      <c r="P99" s="166"/>
      <c r="Q99" s="167"/>
      <c r="R99" s="169"/>
      <c r="S99" s="167"/>
      <c r="T99" s="169"/>
    </row>
    <row r="100" spans="1:20" s="176" customFormat="1" ht="30" customHeight="1" x14ac:dyDescent="0.2">
      <c r="A100" s="165">
        <v>42222</v>
      </c>
      <c r="B100" s="166" t="s">
        <v>2603</v>
      </c>
      <c r="C100" s="199"/>
      <c r="D100" s="165">
        <v>42368</v>
      </c>
      <c r="E100" s="166"/>
      <c r="F100" s="202" t="s">
        <v>2998</v>
      </c>
      <c r="G100" s="166" t="s">
        <v>2608</v>
      </c>
      <c r="H100" s="168">
        <v>43299</v>
      </c>
      <c r="I100" s="168">
        <v>37724</v>
      </c>
      <c r="J100" s="166" t="s">
        <v>2609</v>
      </c>
      <c r="K100" s="168">
        <f>12989.7+24734.3</f>
        <v>37724</v>
      </c>
      <c r="L100" s="165">
        <v>42368</v>
      </c>
      <c r="M100" s="166">
        <v>725154</v>
      </c>
      <c r="N100" s="165">
        <v>42269</v>
      </c>
      <c r="O100" s="166">
        <v>86268</v>
      </c>
      <c r="P100" s="165">
        <v>42368</v>
      </c>
      <c r="Q100" s="167"/>
      <c r="R100" s="169"/>
      <c r="S100" s="167" t="s">
        <v>212</v>
      </c>
      <c r="T100" s="169">
        <v>42366</v>
      </c>
    </row>
    <row r="101" spans="1:20" s="177" customFormat="1" ht="56.25" x14ac:dyDescent="0.2">
      <c r="A101" s="165">
        <v>42222</v>
      </c>
      <c r="B101" s="166" t="s">
        <v>2604</v>
      </c>
      <c r="C101" s="165">
        <v>42242</v>
      </c>
      <c r="D101" s="165">
        <v>42244</v>
      </c>
      <c r="E101" s="166"/>
      <c r="F101" s="218" t="s">
        <v>2617</v>
      </c>
      <c r="G101" s="167" t="s">
        <v>2610</v>
      </c>
      <c r="H101" s="168">
        <v>819.09</v>
      </c>
      <c r="I101" s="168"/>
      <c r="J101" s="167" t="s">
        <v>2611</v>
      </c>
      <c r="K101" s="168">
        <v>819.09</v>
      </c>
      <c r="L101" s="165">
        <v>42244</v>
      </c>
      <c r="M101" s="166"/>
      <c r="N101" s="166"/>
      <c r="O101" s="166"/>
      <c r="P101" s="166"/>
      <c r="Q101" s="167">
        <v>501832</v>
      </c>
      <c r="R101" s="169">
        <v>42244</v>
      </c>
      <c r="S101" s="167" t="s">
        <v>2618</v>
      </c>
      <c r="T101" s="169">
        <v>42222</v>
      </c>
    </row>
    <row r="102" spans="1:20" s="176" customFormat="1" ht="22.5" x14ac:dyDescent="0.2">
      <c r="A102" s="165">
        <v>42227</v>
      </c>
      <c r="B102" s="166" t="s">
        <v>2605</v>
      </c>
      <c r="C102" s="199"/>
      <c r="D102" s="165">
        <v>42236</v>
      </c>
      <c r="E102" s="166"/>
      <c r="F102" s="218" t="s">
        <v>2612</v>
      </c>
      <c r="G102" s="166" t="s">
        <v>2606</v>
      </c>
      <c r="H102" s="171">
        <v>2000</v>
      </c>
      <c r="I102" s="171"/>
      <c r="J102" s="166" t="s">
        <v>2607</v>
      </c>
      <c r="K102" s="168">
        <v>2000</v>
      </c>
      <c r="L102" s="165">
        <v>42236</v>
      </c>
      <c r="M102" s="166"/>
      <c r="N102" s="166"/>
      <c r="O102" s="166"/>
      <c r="P102" s="166"/>
      <c r="Q102" s="167">
        <v>431274</v>
      </c>
      <c r="R102" s="169">
        <v>42236</v>
      </c>
      <c r="S102" s="167" t="s">
        <v>233</v>
      </c>
      <c r="T102" s="169">
        <v>42229</v>
      </c>
    </row>
    <row r="103" spans="1:20" s="176" customFormat="1" ht="56.25" x14ac:dyDescent="0.2">
      <c r="A103" s="165">
        <v>42229</v>
      </c>
      <c r="B103" s="166" t="s">
        <v>2619</v>
      </c>
      <c r="C103" s="199"/>
      <c r="D103" s="165">
        <v>42356</v>
      </c>
      <c r="E103" s="166"/>
      <c r="F103" s="218" t="s">
        <v>2827</v>
      </c>
      <c r="G103" s="167" t="s">
        <v>2088</v>
      </c>
      <c r="H103" s="171">
        <v>21700</v>
      </c>
      <c r="I103" s="171"/>
      <c r="J103" s="167" t="s">
        <v>1744</v>
      </c>
      <c r="K103" s="168">
        <v>21700</v>
      </c>
      <c r="L103" s="165">
        <v>42356</v>
      </c>
      <c r="M103" s="166"/>
      <c r="N103" s="166"/>
      <c r="O103" s="166"/>
      <c r="P103" s="166"/>
      <c r="Q103" s="167">
        <v>751195</v>
      </c>
      <c r="R103" s="169">
        <v>42356</v>
      </c>
      <c r="S103" s="167" t="s">
        <v>233</v>
      </c>
      <c r="T103" s="169">
        <v>42345</v>
      </c>
    </row>
    <row r="104" spans="1:20" s="177" customFormat="1" ht="101.25" x14ac:dyDescent="0.2">
      <c r="A104" s="165">
        <v>42230</v>
      </c>
      <c r="B104" s="166" t="s">
        <v>2613</v>
      </c>
      <c r="C104" s="165">
        <v>42615</v>
      </c>
      <c r="D104" s="165">
        <v>42243</v>
      </c>
      <c r="E104" s="166"/>
      <c r="F104" s="218" t="s">
        <v>2615</v>
      </c>
      <c r="G104" s="167" t="s">
        <v>2614</v>
      </c>
      <c r="H104" s="166">
        <v>11337.67</v>
      </c>
      <c r="I104" s="166"/>
      <c r="J104" s="223" t="s">
        <v>1564</v>
      </c>
      <c r="K104" s="168">
        <v>11337.67</v>
      </c>
      <c r="L104" s="165">
        <v>42243</v>
      </c>
      <c r="M104" s="166"/>
      <c r="N104" s="166"/>
      <c r="O104" s="166"/>
      <c r="P104" s="166"/>
      <c r="Q104" s="167">
        <v>490897</v>
      </c>
      <c r="R104" s="169">
        <v>42243</v>
      </c>
      <c r="S104" s="167" t="s">
        <v>2616</v>
      </c>
      <c r="T104" s="169">
        <v>42230</v>
      </c>
    </row>
    <row r="105" spans="1:20" s="161" customFormat="1" ht="22.5" x14ac:dyDescent="0.2">
      <c r="A105" s="165">
        <v>42249</v>
      </c>
      <c r="B105" s="166" t="s">
        <v>2632</v>
      </c>
      <c r="C105" s="173">
        <v>42283</v>
      </c>
      <c r="D105" s="173">
        <v>42261</v>
      </c>
      <c r="E105" s="170"/>
      <c r="F105" s="202" t="s">
        <v>2637</v>
      </c>
      <c r="G105" s="167" t="s">
        <v>2633</v>
      </c>
      <c r="H105" s="168">
        <v>97014</v>
      </c>
      <c r="I105" s="168"/>
      <c r="J105" s="223" t="s">
        <v>910</v>
      </c>
      <c r="K105" s="168">
        <v>97014</v>
      </c>
      <c r="L105" s="165">
        <v>42261</v>
      </c>
      <c r="M105" s="166"/>
      <c r="N105" s="166"/>
      <c r="O105" s="166"/>
      <c r="P105" s="166"/>
      <c r="Q105" s="167">
        <v>654171</v>
      </c>
      <c r="R105" s="169">
        <v>42261</v>
      </c>
      <c r="S105" s="167" t="s">
        <v>2636</v>
      </c>
      <c r="T105" s="169">
        <v>42258</v>
      </c>
    </row>
    <row r="106" spans="1:20" s="222" customFormat="1" ht="56.25" x14ac:dyDescent="0.2">
      <c r="A106" s="213">
        <v>42249</v>
      </c>
      <c r="B106" s="199" t="s">
        <v>2620</v>
      </c>
      <c r="C106" s="213">
        <v>42298</v>
      </c>
      <c r="D106" s="199"/>
      <c r="E106" s="199"/>
      <c r="F106" s="219"/>
      <c r="G106" s="219" t="s">
        <v>2621</v>
      </c>
      <c r="H106" s="221">
        <v>13157</v>
      </c>
      <c r="I106" s="221"/>
      <c r="J106" s="199" t="s">
        <v>2622</v>
      </c>
      <c r="K106" s="200"/>
      <c r="L106" s="213"/>
      <c r="M106" s="199"/>
      <c r="N106" s="199"/>
      <c r="O106" s="199"/>
      <c r="P106" s="199"/>
      <c r="Q106" s="219"/>
      <c r="R106" s="201"/>
      <c r="S106" s="219"/>
      <c r="T106" s="201"/>
    </row>
    <row r="107" spans="1:20" s="177" customFormat="1" ht="56.25" x14ac:dyDescent="0.2">
      <c r="A107" s="165">
        <v>42250</v>
      </c>
      <c r="B107" s="166" t="s">
        <v>2623</v>
      </c>
      <c r="C107" s="165">
        <v>42283</v>
      </c>
      <c r="D107" s="165">
        <v>42268</v>
      </c>
      <c r="E107" s="166"/>
      <c r="F107" s="218" t="s">
        <v>2649</v>
      </c>
      <c r="G107" s="167" t="s">
        <v>2624</v>
      </c>
      <c r="H107" s="178">
        <v>34000</v>
      </c>
      <c r="I107" s="178"/>
      <c r="J107" s="166" t="s">
        <v>140</v>
      </c>
      <c r="K107" s="168">
        <v>34000</v>
      </c>
      <c r="L107" s="165">
        <v>42268</v>
      </c>
      <c r="M107" s="166"/>
      <c r="N107" s="166"/>
      <c r="O107" s="166"/>
      <c r="P107" s="166"/>
      <c r="Q107" s="167">
        <v>710696</v>
      </c>
      <c r="R107" s="169">
        <v>42268</v>
      </c>
      <c r="S107" s="167" t="s">
        <v>2650</v>
      </c>
      <c r="T107" s="169">
        <v>42262</v>
      </c>
    </row>
    <row r="108" spans="1:20" s="161" customFormat="1" ht="135" x14ac:dyDescent="0.2">
      <c r="A108" s="165">
        <v>42254</v>
      </c>
      <c r="B108" s="166" t="s">
        <v>2634</v>
      </c>
      <c r="C108" s="165">
        <v>42286</v>
      </c>
      <c r="D108" s="165">
        <v>42271</v>
      </c>
      <c r="E108" s="166"/>
      <c r="F108" s="218" t="s">
        <v>2655</v>
      </c>
      <c r="G108" s="167" t="s">
        <v>2635</v>
      </c>
      <c r="H108" s="178">
        <v>21000</v>
      </c>
      <c r="I108" s="178"/>
      <c r="J108" s="166" t="s">
        <v>1486</v>
      </c>
      <c r="K108" s="168">
        <f>6300+14700</f>
        <v>21000</v>
      </c>
      <c r="L108" s="165">
        <v>42271</v>
      </c>
      <c r="M108" s="166">
        <v>680107</v>
      </c>
      <c r="N108" s="165">
        <v>42263</v>
      </c>
      <c r="O108" s="166">
        <v>751821</v>
      </c>
      <c r="P108" s="165">
        <v>42271</v>
      </c>
      <c r="Q108" s="167"/>
      <c r="R108" s="169"/>
      <c r="S108" s="167" t="s">
        <v>2654</v>
      </c>
      <c r="T108" s="169">
        <v>42265</v>
      </c>
    </row>
    <row r="109" spans="1:20" s="214" customFormat="1" ht="56.25" x14ac:dyDescent="0.2">
      <c r="A109" s="203">
        <v>42254</v>
      </c>
      <c r="B109" s="207" t="s">
        <v>2629</v>
      </c>
      <c r="C109" s="203">
        <v>42305</v>
      </c>
      <c r="D109" s="203">
        <v>42304</v>
      </c>
      <c r="E109" s="207"/>
      <c r="F109" s="202" t="s">
        <v>2999</v>
      </c>
      <c r="G109" s="212" t="s">
        <v>2630</v>
      </c>
      <c r="H109" s="206">
        <v>29439</v>
      </c>
      <c r="I109" s="206">
        <v>26169</v>
      </c>
      <c r="J109" s="207" t="s">
        <v>2631</v>
      </c>
      <c r="K109" s="206">
        <f>8831.7+17337.3</f>
        <v>26169</v>
      </c>
      <c r="L109" s="203">
        <v>42304</v>
      </c>
      <c r="M109" s="207">
        <v>654168</v>
      </c>
      <c r="N109" s="203">
        <v>42261</v>
      </c>
      <c r="O109" s="207">
        <v>172060</v>
      </c>
      <c r="P109" s="203">
        <v>42304</v>
      </c>
      <c r="Q109" s="212"/>
      <c r="R109" s="205"/>
      <c r="S109" s="212" t="s">
        <v>2699</v>
      </c>
      <c r="T109" s="205">
        <v>42295</v>
      </c>
    </row>
    <row r="110" spans="1:20" s="177" customFormat="1" ht="33.75" x14ac:dyDescent="0.2">
      <c r="A110" s="165">
        <v>42255</v>
      </c>
      <c r="B110" s="166" t="s">
        <v>2640</v>
      </c>
      <c r="C110" s="165">
        <v>42300</v>
      </c>
      <c r="D110" s="165">
        <v>42299</v>
      </c>
      <c r="E110" s="166"/>
      <c r="F110" s="218" t="s">
        <v>2697</v>
      </c>
      <c r="G110" s="167" t="s">
        <v>2641</v>
      </c>
      <c r="H110" s="168">
        <v>40000</v>
      </c>
      <c r="I110" s="168"/>
      <c r="J110" s="166" t="s">
        <v>998</v>
      </c>
      <c r="K110" s="168">
        <f>12000+28000</f>
        <v>40000</v>
      </c>
      <c r="L110" s="165">
        <v>42268</v>
      </c>
      <c r="M110" s="166">
        <v>710700</v>
      </c>
      <c r="N110" s="165">
        <v>42268</v>
      </c>
      <c r="O110" s="166">
        <v>131590</v>
      </c>
      <c r="P110" s="165">
        <v>42299</v>
      </c>
      <c r="Q110" s="167"/>
      <c r="R110" s="169"/>
      <c r="S110" s="167" t="s">
        <v>2696</v>
      </c>
      <c r="T110" s="169">
        <v>42279</v>
      </c>
    </row>
    <row r="111" spans="1:20" s="161" customFormat="1" ht="22.5" x14ac:dyDescent="0.2">
      <c r="A111" s="165">
        <v>42258</v>
      </c>
      <c r="B111" s="166" t="s">
        <v>2638</v>
      </c>
      <c r="C111" s="165">
        <v>42354</v>
      </c>
      <c r="D111" s="165">
        <v>42286</v>
      </c>
      <c r="E111" s="166"/>
      <c r="F111" s="218" t="s">
        <v>2682</v>
      </c>
      <c r="G111" s="166" t="s">
        <v>2639</v>
      </c>
      <c r="H111" s="168">
        <v>2740</v>
      </c>
      <c r="I111" s="168"/>
      <c r="J111" s="166" t="s">
        <v>140</v>
      </c>
      <c r="K111" s="168">
        <v>2740</v>
      </c>
      <c r="L111" s="165">
        <v>42286</v>
      </c>
      <c r="M111" s="166"/>
      <c r="N111" s="166"/>
      <c r="O111" s="166"/>
      <c r="P111" s="166"/>
      <c r="Q111" s="167">
        <v>9958</v>
      </c>
      <c r="R111" s="169">
        <v>42286</v>
      </c>
      <c r="S111" s="167" t="s">
        <v>233</v>
      </c>
      <c r="T111" s="169">
        <v>42272</v>
      </c>
    </row>
    <row r="112" spans="1:20" s="161" customFormat="1" ht="31.5" customHeight="1" x14ac:dyDescent="0.2">
      <c r="A112" s="165">
        <v>42262</v>
      </c>
      <c r="B112" s="166" t="s">
        <v>2644</v>
      </c>
      <c r="C112" s="165">
        <v>42321</v>
      </c>
      <c r="D112" s="165">
        <v>42310</v>
      </c>
      <c r="E112" s="166"/>
      <c r="F112" s="202" t="s">
        <v>3000</v>
      </c>
      <c r="G112" s="167" t="s">
        <v>444</v>
      </c>
      <c r="H112" s="225">
        <v>9250</v>
      </c>
      <c r="I112" s="168">
        <v>4500</v>
      </c>
      <c r="J112" s="166" t="s">
        <v>1482</v>
      </c>
      <c r="K112" s="168">
        <v>4500</v>
      </c>
      <c r="L112" s="165">
        <v>42310</v>
      </c>
      <c r="M112" s="166"/>
      <c r="N112" s="166"/>
      <c r="O112" s="166"/>
      <c r="P112" s="166"/>
      <c r="Q112" s="167">
        <v>228984</v>
      </c>
      <c r="R112" s="169">
        <v>42310</v>
      </c>
      <c r="S112" s="167" t="s">
        <v>2710</v>
      </c>
      <c r="T112" s="169">
        <v>42304</v>
      </c>
    </row>
    <row r="113" spans="1:20" s="161" customFormat="1" ht="22.5" x14ac:dyDescent="0.2">
      <c r="A113" s="165">
        <v>42262</v>
      </c>
      <c r="B113" s="166" t="s">
        <v>2642</v>
      </c>
      <c r="C113" s="165">
        <v>42292</v>
      </c>
      <c r="D113" s="165">
        <v>42268</v>
      </c>
      <c r="E113" s="166"/>
      <c r="F113" s="218" t="s">
        <v>2649</v>
      </c>
      <c r="G113" s="166" t="s">
        <v>2643</v>
      </c>
      <c r="H113" s="168">
        <v>7400</v>
      </c>
      <c r="I113" s="168"/>
      <c r="J113" s="166" t="s">
        <v>2406</v>
      </c>
      <c r="K113" s="168">
        <v>7400</v>
      </c>
      <c r="L113" s="165" t="s">
        <v>2724</v>
      </c>
      <c r="M113" s="166"/>
      <c r="N113" s="166"/>
      <c r="O113" s="166"/>
      <c r="P113" s="166"/>
      <c r="Q113" s="167">
        <v>710691</v>
      </c>
      <c r="R113" s="169">
        <v>42268</v>
      </c>
      <c r="S113" s="167" t="s">
        <v>2648</v>
      </c>
      <c r="T113" s="169">
        <v>42263</v>
      </c>
    </row>
    <row r="114" spans="1:20" s="177" customFormat="1" ht="22.5" x14ac:dyDescent="0.2">
      <c r="A114" s="165">
        <v>42262</v>
      </c>
      <c r="B114" s="166" t="s">
        <v>2645</v>
      </c>
      <c r="C114" s="165">
        <v>42293</v>
      </c>
      <c r="D114" s="165">
        <v>42270</v>
      </c>
      <c r="E114" s="166"/>
      <c r="F114" s="218" t="s">
        <v>2653</v>
      </c>
      <c r="G114" s="166" t="s">
        <v>2646</v>
      </c>
      <c r="H114" s="168">
        <v>18090</v>
      </c>
      <c r="I114" s="168"/>
      <c r="J114" s="166" t="s">
        <v>1669</v>
      </c>
      <c r="K114" s="168">
        <v>18090</v>
      </c>
      <c r="L114" s="165">
        <v>42270</v>
      </c>
      <c r="M114" s="166"/>
      <c r="N114" s="166"/>
      <c r="O114" s="166"/>
      <c r="P114" s="166"/>
      <c r="Q114" s="167">
        <v>739982</v>
      </c>
      <c r="R114" s="169">
        <v>42270</v>
      </c>
      <c r="S114" s="167" t="s">
        <v>2652</v>
      </c>
      <c r="T114" s="169">
        <v>42264</v>
      </c>
    </row>
    <row r="115" spans="1:20" s="177" customFormat="1" ht="191.25" x14ac:dyDescent="0.2">
      <c r="A115" s="165">
        <v>42262</v>
      </c>
      <c r="B115" s="166" t="s">
        <v>2667</v>
      </c>
      <c r="C115" s="165">
        <v>42314</v>
      </c>
      <c r="D115" s="165">
        <v>42304</v>
      </c>
      <c r="E115" s="166"/>
      <c r="F115" s="218" t="s">
        <v>2709</v>
      </c>
      <c r="G115" s="167" t="s">
        <v>2668</v>
      </c>
      <c r="H115" s="168">
        <v>51000</v>
      </c>
      <c r="I115" s="168"/>
      <c r="J115" s="167" t="s">
        <v>1615</v>
      </c>
      <c r="K115" s="168">
        <f>15300+35700</f>
        <v>51000</v>
      </c>
      <c r="L115" s="165">
        <v>42304</v>
      </c>
      <c r="M115" s="166">
        <v>897293</v>
      </c>
      <c r="N115" s="165">
        <v>42285</v>
      </c>
      <c r="O115" s="166">
        <v>172167</v>
      </c>
      <c r="P115" s="165">
        <v>42304</v>
      </c>
      <c r="Q115" s="167"/>
      <c r="R115" s="169"/>
      <c r="S115" s="167" t="s">
        <v>2708</v>
      </c>
      <c r="T115" s="169">
        <v>42262</v>
      </c>
    </row>
    <row r="116" spans="1:20" s="161" customFormat="1" ht="101.25" x14ac:dyDescent="0.2">
      <c r="A116" s="165">
        <v>42264</v>
      </c>
      <c r="B116" s="166" t="s">
        <v>2647</v>
      </c>
      <c r="C116" s="165">
        <v>42369</v>
      </c>
      <c r="D116" s="165">
        <v>42276</v>
      </c>
      <c r="E116" s="166"/>
      <c r="F116" s="218" t="s">
        <v>2666</v>
      </c>
      <c r="G116" s="167" t="s">
        <v>2111</v>
      </c>
      <c r="H116" s="168">
        <v>36000</v>
      </c>
      <c r="I116" s="168"/>
      <c r="J116" s="166" t="s">
        <v>160</v>
      </c>
      <c r="K116" s="168">
        <f>10800+25200</f>
        <v>36000</v>
      </c>
      <c r="L116" s="165">
        <v>42276</v>
      </c>
      <c r="M116" s="166">
        <v>751820</v>
      </c>
      <c r="N116" s="165">
        <v>42271</v>
      </c>
      <c r="O116" s="166">
        <v>794811</v>
      </c>
      <c r="P116" s="165">
        <v>42276</v>
      </c>
      <c r="Q116" s="167"/>
      <c r="R116" s="169"/>
      <c r="S116" s="167" t="s">
        <v>2665</v>
      </c>
      <c r="T116" s="169">
        <v>42271</v>
      </c>
    </row>
    <row r="117" spans="1:20" s="161" customFormat="1" ht="22.5" x14ac:dyDescent="0.2">
      <c r="A117" s="165">
        <v>42265</v>
      </c>
      <c r="B117" s="166" t="s">
        <v>2651</v>
      </c>
      <c r="C117" s="199"/>
      <c r="D117" s="165">
        <v>42279</v>
      </c>
      <c r="E117" s="166"/>
      <c r="F117" s="218" t="s">
        <v>2741</v>
      </c>
      <c r="G117" s="166" t="s">
        <v>2643</v>
      </c>
      <c r="H117" s="168">
        <v>9870</v>
      </c>
      <c r="I117" s="168"/>
      <c r="J117" s="166" t="s">
        <v>2406</v>
      </c>
      <c r="K117" s="168">
        <v>9870</v>
      </c>
      <c r="L117" s="165">
        <v>42276</v>
      </c>
      <c r="M117" s="166"/>
      <c r="N117" s="166"/>
      <c r="O117" s="166"/>
      <c r="P117" s="166"/>
      <c r="Q117" s="167">
        <v>838722</v>
      </c>
      <c r="R117" s="169">
        <v>42279</v>
      </c>
      <c r="S117" s="167" t="s">
        <v>2740</v>
      </c>
      <c r="T117" s="169">
        <v>42276</v>
      </c>
    </row>
    <row r="118" spans="1:20" s="161" customFormat="1" ht="67.5" x14ac:dyDescent="0.2">
      <c r="A118" s="165">
        <v>42275</v>
      </c>
      <c r="B118" s="166" t="s">
        <v>2659</v>
      </c>
      <c r="C118" s="165">
        <v>42275</v>
      </c>
      <c r="D118" s="165">
        <v>42310</v>
      </c>
      <c r="E118" s="166"/>
      <c r="F118" s="218" t="s">
        <v>2711</v>
      </c>
      <c r="G118" s="167" t="s">
        <v>2660</v>
      </c>
      <c r="H118" s="168">
        <v>30000</v>
      </c>
      <c r="I118" s="168"/>
      <c r="J118" s="166" t="s">
        <v>2661</v>
      </c>
      <c r="K118" s="168">
        <f>9000+21000</f>
        <v>30000</v>
      </c>
      <c r="L118" s="165">
        <v>42310</v>
      </c>
      <c r="M118" s="166">
        <v>871451</v>
      </c>
      <c r="N118" s="165">
        <v>42283</v>
      </c>
      <c r="O118" s="166">
        <v>228983</v>
      </c>
      <c r="P118" s="165">
        <v>42310</v>
      </c>
      <c r="Q118" s="167"/>
      <c r="R118" s="169"/>
      <c r="S118" s="167" t="s">
        <v>212</v>
      </c>
      <c r="T118" s="169">
        <v>42303</v>
      </c>
    </row>
    <row r="119" spans="1:20" s="161" customFormat="1" ht="168.75" x14ac:dyDescent="0.2">
      <c r="A119" s="165">
        <v>42275</v>
      </c>
      <c r="B119" s="166" t="s">
        <v>2656</v>
      </c>
      <c r="C119" s="165">
        <v>42300</v>
      </c>
      <c r="D119" s="165">
        <v>42286</v>
      </c>
      <c r="E119" s="166"/>
      <c r="F119" s="169" t="s">
        <v>3002</v>
      </c>
      <c r="G119" s="167" t="s">
        <v>2657</v>
      </c>
      <c r="H119" s="168">
        <v>10168</v>
      </c>
      <c r="I119" s="168">
        <v>10168</v>
      </c>
      <c r="J119" s="167" t="s">
        <v>2658</v>
      </c>
      <c r="K119" s="168">
        <f>6960+1040+1760+408</f>
        <v>10168</v>
      </c>
      <c r="L119" s="165">
        <v>42286</v>
      </c>
      <c r="M119" s="166"/>
      <c r="N119" s="166"/>
      <c r="O119" s="166"/>
      <c r="P119" s="166"/>
      <c r="Q119" s="167" t="s">
        <v>3003</v>
      </c>
      <c r="R119" s="169" t="s">
        <v>3004</v>
      </c>
      <c r="S119" s="167" t="s">
        <v>233</v>
      </c>
      <c r="T119" s="169">
        <v>42279</v>
      </c>
    </row>
    <row r="120" spans="1:20" s="161" customFormat="1" ht="22.5" x14ac:dyDescent="0.2">
      <c r="A120" s="165">
        <v>42275</v>
      </c>
      <c r="B120" s="166" t="s">
        <v>2703</v>
      </c>
      <c r="C120" s="165">
        <v>42321</v>
      </c>
      <c r="D120" s="165">
        <v>42321</v>
      </c>
      <c r="E120" s="166"/>
      <c r="F120" s="218" t="s">
        <v>2733</v>
      </c>
      <c r="G120" s="167" t="s">
        <v>1896</v>
      </c>
      <c r="H120" s="168">
        <v>12000</v>
      </c>
      <c r="I120" s="168"/>
      <c r="J120" s="166" t="s">
        <v>81</v>
      </c>
      <c r="K120" s="168">
        <v>12000</v>
      </c>
      <c r="L120" s="165">
        <v>42321</v>
      </c>
      <c r="M120" s="166"/>
      <c r="N120" s="166"/>
      <c r="O120" s="166"/>
      <c r="P120" s="166"/>
      <c r="Q120" s="167">
        <v>349698</v>
      </c>
      <c r="R120" s="169">
        <v>42321</v>
      </c>
      <c r="S120" s="167" t="s">
        <v>2734</v>
      </c>
      <c r="T120" s="169">
        <v>42276</v>
      </c>
    </row>
    <row r="121" spans="1:20" s="161" customFormat="1" ht="168.75" x14ac:dyDescent="0.2">
      <c r="A121" s="165">
        <v>42276</v>
      </c>
      <c r="B121" s="166" t="s">
        <v>2662</v>
      </c>
      <c r="C121" s="165">
        <v>42299</v>
      </c>
      <c r="D121" s="165">
        <v>42289</v>
      </c>
      <c r="E121" s="166"/>
      <c r="F121" s="218" t="s">
        <v>2922</v>
      </c>
      <c r="G121" s="167" t="s">
        <v>2664</v>
      </c>
      <c r="H121" s="168">
        <v>12100</v>
      </c>
      <c r="I121" s="168"/>
      <c r="J121" s="166" t="s">
        <v>2663</v>
      </c>
      <c r="K121" s="168">
        <v>13266</v>
      </c>
      <c r="L121" s="165">
        <v>42289</v>
      </c>
      <c r="M121" s="166"/>
      <c r="N121" s="166"/>
      <c r="O121" s="166"/>
      <c r="P121" s="166"/>
      <c r="Q121" s="167">
        <v>21249</v>
      </c>
      <c r="R121" s="169">
        <v>42289</v>
      </c>
      <c r="S121" s="167" t="s">
        <v>2687</v>
      </c>
      <c r="T121" s="169">
        <v>42277</v>
      </c>
    </row>
    <row r="122" spans="1:20" ht="56.25" x14ac:dyDescent="0.2">
      <c r="A122" s="101">
        <v>42279</v>
      </c>
      <c r="B122" s="102" t="s">
        <v>2714</v>
      </c>
      <c r="C122" s="101">
        <v>42324</v>
      </c>
      <c r="D122" s="101">
        <v>42321</v>
      </c>
      <c r="E122" s="102"/>
      <c r="F122" s="218" t="s">
        <v>2733</v>
      </c>
      <c r="G122" s="106" t="s">
        <v>2552</v>
      </c>
      <c r="H122" s="103">
        <v>2000</v>
      </c>
      <c r="I122" s="103"/>
      <c r="J122" s="102" t="s">
        <v>1718</v>
      </c>
      <c r="K122" s="103">
        <v>2000</v>
      </c>
      <c r="L122" s="101">
        <v>42321</v>
      </c>
      <c r="M122" s="102"/>
      <c r="N122" s="102"/>
      <c r="O122" s="102"/>
      <c r="P122" s="102"/>
      <c r="Q122" s="106">
        <v>349696</v>
      </c>
      <c r="R122" s="104">
        <v>42321</v>
      </c>
      <c r="S122" s="106" t="s">
        <v>588</v>
      </c>
      <c r="T122" s="104">
        <v>42314</v>
      </c>
    </row>
    <row r="123" spans="1:20" ht="101.25" x14ac:dyDescent="0.2">
      <c r="A123" s="101">
        <v>42279</v>
      </c>
      <c r="B123" s="102" t="s">
        <v>2678</v>
      </c>
      <c r="C123" s="101">
        <v>42320</v>
      </c>
      <c r="D123" s="101">
        <v>42291</v>
      </c>
      <c r="E123" s="102"/>
      <c r="F123" s="218" t="s">
        <v>2689</v>
      </c>
      <c r="G123" s="106" t="s">
        <v>2679</v>
      </c>
      <c r="H123" s="103">
        <v>1600</v>
      </c>
      <c r="I123" s="103"/>
      <c r="J123" s="102" t="s">
        <v>2406</v>
      </c>
      <c r="K123" s="103">
        <v>1600</v>
      </c>
      <c r="L123" s="101">
        <v>42291</v>
      </c>
      <c r="M123" s="102"/>
      <c r="N123" s="102"/>
      <c r="O123" s="102"/>
      <c r="P123" s="102"/>
      <c r="Q123" s="106">
        <v>47087</v>
      </c>
      <c r="R123" s="104">
        <v>42291</v>
      </c>
      <c r="S123" s="106" t="s">
        <v>2730</v>
      </c>
      <c r="T123" s="104">
        <v>42286</v>
      </c>
    </row>
    <row r="124" spans="1:20" ht="33.75" x14ac:dyDescent="0.2">
      <c r="A124" s="101">
        <v>42282</v>
      </c>
      <c r="B124" s="102" t="s">
        <v>2675</v>
      </c>
      <c r="C124" s="101">
        <v>42341</v>
      </c>
      <c r="D124" s="101">
        <v>42291</v>
      </c>
      <c r="E124" s="102"/>
      <c r="F124" s="218" t="s">
        <v>2689</v>
      </c>
      <c r="G124" s="106" t="s">
        <v>2676</v>
      </c>
      <c r="H124" s="103">
        <v>3363</v>
      </c>
      <c r="I124" s="103"/>
      <c r="J124" s="102" t="s">
        <v>2677</v>
      </c>
      <c r="K124" s="103">
        <v>3363</v>
      </c>
      <c r="L124" s="101">
        <v>42291</v>
      </c>
      <c r="M124" s="102"/>
      <c r="N124" s="102"/>
      <c r="O124" s="102"/>
      <c r="P124" s="102"/>
      <c r="Q124" s="106">
        <v>47480</v>
      </c>
      <c r="R124" s="104">
        <v>42291</v>
      </c>
      <c r="S124" s="106" t="s">
        <v>2688</v>
      </c>
      <c r="T124" s="104">
        <v>42289</v>
      </c>
    </row>
    <row r="125" spans="1:20" ht="56.25" x14ac:dyDescent="0.2">
      <c r="A125" s="102" t="s">
        <v>2672</v>
      </c>
      <c r="B125" s="102" t="s">
        <v>2671</v>
      </c>
      <c r="C125" s="101">
        <v>42347</v>
      </c>
      <c r="D125" s="101">
        <v>42296</v>
      </c>
      <c r="E125" s="102"/>
      <c r="F125" s="218" t="s">
        <v>2692</v>
      </c>
      <c r="G125" s="102" t="s">
        <v>2673</v>
      </c>
      <c r="H125" s="103">
        <v>3570</v>
      </c>
      <c r="I125" s="103"/>
      <c r="J125" s="106" t="s">
        <v>2674</v>
      </c>
      <c r="K125" s="103">
        <v>3570</v>
      </c>
      <c r="L125" s="101">
        <v>42296</v>
      </c>
      <c r="M125" s="102"/>
      <c r="N125" s="102"/>
      <c r="O125" s="102"/>
      <c r="P125" s="102"/>
      <c r="Q125" s="106">
        <v>902012</v>
      </c>
      <c r="R125" s="104">
        <v>42296</v>
      </c>
      <c r="S125" s="106" t="s">
        <v>2691</v>
      </c>
      <c r="T125" s="104">
        <v>42290</v>
      </c>
    </row>
    <row r="126" spans="1:20" ht="22.5" x14ac:dyDescent="0.2">
      <c r="A126" s="101">
        <v>42291</v>
      </c>
      <c r="B126" s="102" t="s">
        <v>2695</v>
      </c>
      <c r="C126" s="101">
        <v>42341</v>
      </c>
      <c r="D126" s="101">
        <v>42321</v>
      </c>
      <c r="E126" s="102"/>
      <c r="F126" s="218" t="s">
        <v>2732</v>
      </c>
      <c r="G126" s="102" t="s">
        <v>2490</v>
      </c>
      <c r="H126" s="103">
        <v>11000</v>
      </c>
      <c r="I126" s="103"/>
      <c r="J126" s="106" t="s">
        <v>2406</v>
      </c>
      <c r="K126" s="103">
        <v>11000</v>
      </c>
      <c r="L126" s="101">
        <v>42321</v>
      </c>
      <c r="M126" s="102"/>
      <c r="N126" s="102"/>
      <c r="O126" s="102"/>
      <c r="P126" s="102"/>
      <c r="Q126" s="106">
        <v>349697</v>
      </c>
      <c r="R126" s="104">
        <v>42321</v>
      </c>
      <c r="S126" s="106" t="s">
        <v>2731</v>
      </c>
      <c r="T126" s="104">
        <v>42317</v>
      </c>
    </row>
    <row r="127" spans="1:20" ht="22.5" x14ac:dyDescent="0.2">
      <c r="A127" s="101">
        <v>42291</v>
      </c>
      <c r="B127" s="102" t="s">
        <v>2690</v>
      </c>
      <c r="C127" s="101">
        <v>42340</v>
      </c>
      <c r="D127" s="101">
        <v>42325</v>
      </c>
      <c r="E127" s="102"/>
      <c r="F127" s="218" t="s">
        <v>2746</v>
      </c>
      <c r="G127" s="102" t="s">
        <v>2643</v>
      </c>
      <c r="H127" s="103">
        <v>3000</v>
      </c>
      <c r="I127" s="103"/>
      <c r="J127" s="106" t="s">
        <v>1796</v>
      </c>
      <c r="K127" s="103">
        <v>3000</v>
      </c>
      <c r="L127" s="101">
        <v>42327</v>
      </c>
      <c r="M127" s="102"/>
      <c r="N127" s="102"/>
      <c r="O127" s="102"/>
      <c r="P127" s="102"/>
      <c r="Q127" s="106">
        <v>402988</v>
      </c>
      <c r="R127" s="104">
        <v>42327</v>
      </c>
      <c r="S127" s="106" t="s">
        <v>2749</v>
      </c>
      <c r="T127" s="104">
        <v>42325</v>
      </c>
    </row>
    <row r="128" spans="1:20" ht="90" x14ac:dyDescent="0.2">
      <c r="A128" s="153">
        <v>42297</v>
      </c>
      <c r="B128" s="154" t="s">
        <v>2809</v>
      </c>
      <c r="C128" s="101">
        <v>42304</v>
      </c>
      <c r="D128" s="101">
        <v>42304</v>
      </c>
      <c r="E128" s="102"/>
      <c r="F128" s="218" t="s">
        <v>2709</v>
      </c>
      <c r="G128" s="106" t="s">
        <v>1997</v>
      </c>
      <c r="H128" s="103">
        <v>5560</v>
      </c>
      <c r="I128" s="103"/>
      <c r="J128" s="106" t="s">
        <v>1998</v>
      </c>
      <c r="K128" s="103">
        <v>5560</v>
      </c>
      <c r="L128" s="101">
        <v>42304</v>
      </c>
      <c r="M128" s="102">
        <v>112332</v>
      </c>
      <c r="N128" s="101">
        <v>42298</v>
      </c>
      <c r="O128" s="102">
        <v>172064</v>
      </c>
      <c r="P128" s="101">
        <v>42304</v>
      </c>
      <c r="Q128" s="106"/>
      <c r="R128" s="104"/>
      <c r="S128" s="106" t="s">
        <v>2825</v>
      </c>
      <c r="T128" s="104">
        <v>42300</v>
      </c>
    </row>
    <row r="129" spans="1:20" ht="45" x14ac:dyDescent="0.2">
      <c r="A129" s="101">
        <v>42297</v>
      </c>
      <c r="B129" s="102" t="s">
        <v>2681</v>
      </c>
      <c r="C129" s="101">
        <v>42369</v>
      </c>
      <c r="D129" s="101">
        <v>42320</v>
      </c>
      <c r="E129" s="102"/>
      <c r="F129" s="218" t="s">
        <v>2717</v>
      </c>
      <c r="G129" s="106" t="s">
        <v>1729</v>
      </c>
      <c r="H129" s="103">
        <v>4750</v>
      </c>
      <c r="I129" s="103"/>
      <c r="J129" s="106" t="s">
        <v>196</v>
      </c>
      <c r="K129" s="103">
        <v>4750</v>
      </c>
      <c r="L129" s="101">
        <v>42320</v>
      </c>
      <c r="M129" s="102">
        <v>4126</v>
      </c>
      <c r="N129" s="101">
        <v>42320</v>
      </c>
      <c r="O129" s="102"/>
      <c r="P129" s="102"/>
      <c r="Q129" s="106"/>
      <c r="R129" s="104"/>
      <c r="S129" s="106"/>
      <c r="T129" s="104"/>
    </row>
    <row r="130" spans="1:20" ht="78.75" x14ac:dyDescent="0.2">
      <c r="A130" s="101">
        <v>42273</v>
      </c>
      <c r="B130" s="102" t="s">
        <v>2698</v>
      </c>
      <c r="C130" s="101">
        <v>42353</v>
      </c>
      <c r="D130" s="101">
        <v>42313</v>
      </c>
      <c r="E130" s="102"/>
      <c r="F130" s="218" t="s">
        <v>2713</v>
      </c>
      <c r="G130" s="106" t="s">
        <v>2580</v>
      </c>
      <c r="H130" s="103">
        <v>2990</v>
      </c>
      <c r="I130" s="103"/>
      <c r="J130" s="102" t="s">
        <v>2581</v>
      </c>
      <c r="K130" s="103">
        <v>2990</v>
      </c>
      <c r="L130" s="101">
        <v>42313</v>
      </c>
      <c r="M130" s="102"/>
      <c r="N130" s="102"/>
      <c r="O130" s="102"/>
      <c r="P130" s="102"/>
      <c r="Q130" s="106">
        <v>266931</v>
      </c>
      <c r="R130" s="104">
        <v>42313</v>
      </c>
      <c r="S130" s="106" t="s">
        <v>2712</v>
      </c>
      <c r="T130" s="104">
        <v>42307</v>
      </c>
    </row>
    <row r="131" spans="1:20" ht="22.5" x14ac:dyDescent="0.2">
      <c r="A131" s="101">
        <v>42311</v>
      </c>
      <c r="B131" s="102" t="s">
        <v>2735</v>
      </c>
      <c r="C131" s="101">
        <v>42346</v>
      </c>
      <c r="D131" s="101">
        <v>42327</v>
      </c>
      <c r="E131" s="102"/>
      <c r="F131" s="218" t="s">
        <v>2748</v>
      </c>
      <c r="G131" s="106" t="s">
        <v>2736</v>
      </c>
      <c r="H131" s="103">
        <v>42733</v>
      </c>
      <c r="I131" s="103"/>
      <c r="J131" s="102" t="s">
        <v>910</v>
      </c>
      <c r="K131" s="103">
        <v>42733</v>
      </c>
      <c r="L131" s="101">
        <v>42327</v>
      </c>
      <c r="M131" s="102"/>
      <c r="N131" s="102"/>
      <c r="O131" s="102"/>
      <c r="P131" s="102"/>
      <c r="Q131" s="106">
        <v>403006</v>
      </c>
      <c r="R131" s="104">
        <v>42327</v>
      </c>
      <c r="S131" s="106" t="s">
        <v>2750</v>
      </c>
      <c r="T131" s="104">
        <v>42325</v>
      </c>
    </row>
    <row r="132" spans="1:20" ht="78.75" x14ac:dyDescent="0.2">
      <c r="A132" s="101">
        <v>42317</v>
      </c>
      <c r="B132" s="102" t="s">
        <v>2718</v>
      </c>
      <c r="C132" s="101">
        <v>42367</v>
      </c>
      <c r="D132" s="101">
        <v>42327</v>
      </c>
      <c r="E132" s="102"/>
      <c r="F132" s="218" t="s">
        <v>2748</v>
      </c>
      <c r="G132" s="106" t="s">
        <v>2719</v>
      </c>
      <c r="H132" s="103">
        <v>1300</v>
      </c>
      <c r="I132" s="103"/>
      <c r="J132" s="102" t="s">
        <v>2406</v>
      </c>
      <c r="K132" s="103">
        <v>1300</v>
      </c>
      <c r="L132" s="101">
        <v>42327</v>
      </c>
      <c r="M132" s="102"/>
      <c r="N132" s="102"/>
      <c r="O132" s="102"/>
      <c r="P132" s="102"/>
      <c r="Q132" s="106">
        <v>402992</v>
      </c>
      <c r="R132" s="104">
        <v>42327</v>
      </c>
      <c r="S132" s="106" t="s">
        <v>2747</v>
      </c>
      <c r="T132" s="104">
        <v>42320</v>
      </c>
    </row>
    <row r="133" spans="1:20" ht="67.5" x14ac:dyDescent="0.2">
      <c r="A133" s="101">
        <v>42317</v>
      </c>
      <c r="B133" s="102" t="s">
        <v>2742</v>
      </c>
      <c r="C133" s="101">
        <v>42369</v>
      </c>
      <c r="D133" s="101">
        <v>42332</v>
      </c>
      <c r="E133" s="102"/>
      <c r="F133" s="218" t="s">
        <v>2760</v>
      </c>
      <c r="G133" s="106" t="s">
        <v>2743</v>
      </c>
      <c r="H133" s="103">
        <v>8000</v>
      </c>
      <c r="I133" s="103"/>
      <c r="J133" s="102" t="s">
        <v>2744</v>
      </c>
      <c r="K133" s="103">
        <v>8000</v>
      </c>
      <c r="L133" s="101">
        <v>41967</v>
      </c>
      <c r="M133" s="102"/>
      <c r="N133" s="102"/>
      <c r="O133" s="102"/>
      <c r="P133" s="102"/>
      <c r="Q133" s="106">
        <v>444186</v>
      </c>
      <c r="R133" s="104">
        <v>42332</v>
      </c>
      <c r="S133" s="106" t="s">
        <v>2759</v>
      </c>
      <c r="T133" s="104">
        <v>42326</v>
      </c>
    </row>
    <row r="134" spans="1:20" s="111" customFormat="1" ht="90" x14ac:dyDescent="0.2">
      <c r="A134" s="153">
        <v>42320</v>
      </c>
      <c r="B134" s="154" t="s">
        <v>2756</v>
      </c>
      <c r="C134" s="153">
        <v>42735</v>
      </c>
      <c r="D134" s="153"/>
      <c r="E134" s="154"/>
      <c r="F134" s="218"/>
      <c r="G134" s="226" t="s">
        <v>2757</v>
      </c>
      <c r="H134" s="225">
        <v>59760</v>
      </c>
      <c r="I134" s="225"/>
      <c r="J134" s="226" t="s">
        <v>2758</v>
      </c>
      <c r="K134" s="225">
        <f>3280+3760+3360+4080+3360</f>
        <v>17840</v>
      </c>
      <c r="L134" s="153">
        <v>42531</v>
      </c>
      <c r="M134" s="154"/>
      <c r="N134" s="154"/>
      <c r="O134" s="154"/>
      <c r="P134" s="154"/>
      <c r="Q134" s="226" t="s">
        <v>3071</v>
      </c>
      <c r="R134" s="227" t="s">
        <v>3072</v>
      </c>
      <c r="S134" s="226" t="s">
        <v>3073</v>
      </c>
      <c r="T134" s="227" t="s">
        <v>3074</v>
      </c>
    </row>
    <row r="135" spans="1:20" s="111" customFormat="1" ht="67.5" x14ac:dyDescent="0.2">
      <c r="A135" s="153">
        <v>42320</v>
      </c>
      <c r="B135" s="154" t="s">
        <v>2761</v>
      </c>
      <c r="C135" s="153">
        <v>42735</v>
      </c>
      <c r="D135" s="153"/>
      <c r="E135" s="154"/>
      <c r="F135" s="228"/>
      <c r="G135" s="226" t="s">
        <v>2037</v>
      </c>
      <c r="H135" s="225" t="s">
        <v>2762</v>
      </c>
      <c r="I135" s="225">
        <v>6160</v>
      </c>
      <c r="J135" s="226" t="s">
        <v>2763</v>
      </c>
      <c r="K135" s="225">
        <f>680+1640+680+1640+1240+280</f>
        <v>6160</v>
      </c>
      <c r="L135" s="153">
        <v>42528</v>
      </c>
      <c r="M135" s="154"/>
      <c r="N135" s="154"/>
      <c r="O135" s="154"/>
      <c r="P135" s="154"/>
      <c r="Q135" s="226" t="s">
        <v>3040</v>
      </c>
      <c r="R135" s="227" t="s">
        <v>3041</v>
      </c>
      <c r="S135" s="226" t="s">
        <v>3042</v>
      </c>
      <c r="T135" s="227" t="s">
        <v>3043</v>
      </c>
    </row>
    <row r="136" spans="1:20" ht="56.25" x14ac:dyDescent="0.2">
      <c r="A136" s="101">
        <v>42325</v>
      </c>
      <c r="B136" s="102" t="s">
        <v>2753</v>
      </c>
      <c r="C136" s="101">
        <v>42369</v>
      </c>
      <c r="D136" s="101">
        <v>42335</v>
      </c>
      <c r="E136" s="102"/>
      <c r="F136" s="218" t="s">
        <v>2786</v>
      </c>
      <c r="G136" s="106" t="s">
        <v>2643</v>
      </c>
      <c r="H136" s="103">
        <v>4800</v>
      </c>
      <c r="I136" s="103"/>
      <c r="J136" s="102" t="s">
        <v>2406</v>
      </c>
      <c r="K136" s="103">
        <v>4800</v>
      </c>
      <c r="L136" s="101">
        <v>42335</v>
      </c>
      <c r="M136" s="102"/>
      <c r="N136" s="102"/>
      <c r="O136" s="102"/>
      <c r="P136" s="102"/>
      <c r="Q136" s="106">
        <v>484569</v>
      </c>
      <c r="R136" s="104">
        <v>42335</v>
      </c>
      <c r="S136" s="106" t="s">
        <v>2785</v>
      </c>
      <c r="T136" s="104">
        <v>42328</v>
      </c>
    </row>
    <row r="137" spans="1:20" ht="56.25" x14ac:dyDescent="0.2">
      <c r="A137" s="101">
        <v>42325</v>
      </c>
      <c r="B137" s="102" t="s">
        <v>2754</v>
      </c>
      <c r="C137" s="101">
        <v>42369</v>
      </c>
      <c r="D137" s="101">
        <v>42363</v>
      </c>
      <c r="E137" s="102"/>
      <c r="F137" s="218" t="s">
        <v>2853</v>
      </c>
      <c r="G137" s="106" t="s">
        <v>2755</v>
      </c>
      <c r="H137" s="103">
        <v>19400</v>
      </c>
      <c r="I137" s="103"/>
      <c r="J137" s="102" t="s">
        <v>922</v>
      </c>
      <c r="K137" s="103">
        <f>5820+13580</f>
        <v>19400</v>
      </c>
      <c r="L137" s="101">
        <v>42348</v>
      </c>
      <c r="M137" s="102">
        <v>644154</v>
      </c>
      <c r="N137" s="101">
        <v>42348</v>
      </c>
      <c r="O137" s="102">
        <v>873094</v>
      </c>
      <c r="P137" s="101">
        <v>42363</v>
      </c>
      <c r="Q137" s="106"/>
      <c r="R137" s="104"/>
      <c r="S137" s="106" t="s">
        <v>2851</v>
      </c>
      <c r="T137" s="104" t="s">
        <v>2852</v>
      </c>
    </row>
    <row r="138" spans="1:20" ht="112.5" x14ac:dyDescent="0.2">
      <c r="A138" s="101">
        <v>42326</v>
      </c>
      <c r="B138" s="102" t="s">
        <v>2764</v>
      </c>
      <c r="C138" s="101">
        <v>42369</v>
      </c>
      <c r="D138" s="101">
        <v>42361</v>
      </c>
      <c r="E138" s="102"/>
      <c r="F138" s="218" t="s">
        <v>2829</v>
      </c>
      <c r="G138" s="106" t="s">
        <v>2765</v>
      </c>
      <c r="H138" s="103">
        <v>26286</v>
      </c>
      <c r="I138" s="103"/>
      <c r="J138" s="106" t="s">
        <v>2766</v>
      </c>
      <c r="K138" s="103">
        <f>7885.8+18400.2</f>
        <v>26286</v>
      </c>
      <c r="L138" s="101">
        <v>42361</v>
      </c>
      <c r="M138" s="102">
        <v>600174</v>
      </c>
      <c r="N138" s="101">
        <v>42345</v>
      </c>
      <c r="O138" s="102">
        <v>18400.2</v>
      </c>
      <c r="P138" s="101">
        <v>42361</v>
      </c>
      <c r="Q138" s="106"/>
      <c r="R138" s="104"/>
      <c r="S138" s="106" t="s">
        <v>2828</v>
      </c>
      <c r="T138" s="104">
        <v>42349</v>
      </c>
    </row>
    <row r="139" spans="1:20" ht="67.5" x14ac:dyDescent="0.2">
      <c r="A139" s="101">
        <v>42327</v>
      </c>
      <c r="B139" s="102" t="s">
        <v>2776</v>
      </c>
      <c r="C139" s="101">
        <v>42369</v>
      </c>
      <c r="D139" s="101">
        <v>42367</v>
      </c>
      <c r="E139" s="102"/>
      <c r="F139" s="218" t="s">
        <v>2911</v>
      </c>
      <c r="G139" s="106" t="s">
        <v>2777</v>
      </c>
      <c r="H139" s="103">
        <v>30000</v>
      </c>
      <c r="I139" s="103"/>
      <c r="J139" s="102" t="s">
        <v>2778</v>
      </c>
      <c r="K139" s="103">
        <v>30000</v>
      </c>
      <c r="L139" s="101">
        <v>42367</v>
      </c>
      <c r="M139" s="102"/>
      <c r="N139" s="102"/>
      <c r="O139" s="102"/>
      <c r="P139" s="102"/>
      <c r="Q139" s="106">
        <v>46344</v>
      </c>
      <c r="R139" s="104">
        <v>42367</v>
      </c>
      <c r="S139" s="106" t="s">
        <v>2910</v>
      </c>
      <c r="T139" s="104">
        <v>42355</v>
      </c>
    </row>
    <row r="140" spans="1:20" s="111" customFormat="1" ht="56.25" x14ac:dyDescent="0.2">
      <c r="A140" s="153">
        <v>42341</v>
      </c>
      <c r="B140" s="154" t="s">
        <v>2799</v>
      </c>
      <c r="C140" s="153">
        <v>42735</v>
      </c>
      <c r="D140" s="153"/>
      <c r="E140" s="154"/>
      <c r="F140" s="228"/>
      <c r="G140" s="226" t="s">
        <v>2800</v>
      </c>
      <c r="H140" s="225">
        <v>44496</v>
      </c>
      <c r="I140" s="225"/>
      <c r="J140" s="154" t="s">
        <v>2182</v>
      </c>
      <c r="K140" s="225">
        <f>3708+3708+3708+2280+3888</f>
        <v>17292</v>
      </c>
      <c r="L140" s="153">
        <v>42531</v>
      </c>
      <c r="M140" s="154"/>
      <c r="N140" s="154"/>
      <c r="O140" s="154"/>
      <c r="P140" s="154"/>
      <c r="Q140" s="226" t="s">
        <v>3051</v>
      </c>
      <c r="R140" s="227" t="s">
        <v>3052</v>
      </c>
      <c r="S140" s="226" t="s">
        <v>3053</v>
      </c>
      <c r="T140" s="227" t="s">
        <v>3054</v>
      </c>
    </row>
    <row r="141" spans="1:20" s="190" customFormat="1" ht="45" x14ac:dyDescent="0.2">
      <c r="A141" s="191">
        <v>42341</v>
      </c>
      <c r="B141" s="192" t="s">
        <v>2791</v>
      </c>
      <c r="C141" s="191">
        <v>42735</v>
      </c>
      <c r="D141" s="191"/>
      <c r="E141" s="192"/>
      <c r="F141" s="218"/>
      <c r="G141" s="193" t="s">
        <v>364</v>
      </c>
      <c r="H141" s="194">
        <v>40260</v>
      </c>
      <c r="I141" s="194"/>
      <c r="J141" s="192" t="s">
        <v>1936</v>
      </c>
      <c r="K141" s="194">
        <f>1210+3410</f>
        <v>4620</v>
      </c>
      <c r="L141" s="191">
        <v>42047</v>
      </c>
      <c r="M141" s="192"/>
      <c r="N141" s="192"/>
      <c r="O141" s="192"/>
      <c r="P141" s="192"/>
      <c r="Q141" s="193" t="s">
        <v>2968</v>
      </c>
      <c r="R141" s="195" t="s">
        <v>2969</v>
      </c>
      <c r="S141" s="193" t="s">
        <v>3044</v>
      </c>
      <c r="T141" s="195" t="s">
        <v>2970</v>
      </c>
    </row>
    <row r="142" spans="1:20" s="190" customFormat="1" ht="112.5" x14ac:dyDescent="0.2">
      <c r="A142" s="191">
        <v>42341</v>
      </c>
      <c r="B142" s="192" t="s">
        <v>2971</v>
      </c>
      <c r="C142" s="191">
        <v>42583</v>
      </c>
      <c r="D142" s="191"/>
      <c r="E142" s="192"/>
      <c r="F142" s="218"/>
      <c r="G142" s="193" t="s">
        <v>2972</v>
      </c>
      <c r="H142" s="194">
        <v>100000</v>
      </c>
      <c r="I142" s="194"/>
      <c r="J142" s="192" t="s">
        <v>81</v>
      </c>
      <c r="K142" s="194">
        <f>30200+2376+9000+26900</f>
        <v>68476</v>
      </c>
      <c r="L142" s="191">
        <v>42459</v>
      </c>
      <c r="M142" s="192"/>
      <c r="N142" s="192"/>
      <c r="O142" s="192"/>
      <c r="P142" s="192"/>
      <c r="Q142" s="193" t="s">
        <v>3005</v>
      </c>
      <c r="R142" s="195" t="s">
        <v>3006</v>
      </c>
      <c r="S142" s="193" t="s">
        <v>3007</v>
      </c>
      <c r="T142" s="195" t="s">
        <v>3008</v>
      </c>
    </row>
    <row r="143" spans="1:20" s="190" customFormat="1" ht="56.25" x14ac:dyDescent="0.2">
      <c r="A143" s="191">
        <v>42341</v>
      </c>
      <c r="B143" s="192" t="s">
        <v>2830</v>
      </c>
      <c r="C143" s="191">
        <v>42341</v>
      </c>
      <c r="D143" s="191">
        <v>42551</v>
      </c>
      <c r="E143" s="192"/>
      <c r="F143" s="218"/>
      <c r="G143" s="193" t="s">
        <v>364</v>
      </c>
      <c r="H143" s="200">
        <v>27300</v>
      </c>
      <c r="I143" s="194"/>
      <c r="J143" s="192" t="s">
        <v>2831</v>
      </c>
      <c r="K143" s="200">
        <f>54600+9300+9000+9300</f>
        <v>82200</v>
      </c>
      <c r="L143" s="191">
        <v>42531</v>
      </c>
      <c r="M143" s="192"/>
      <c r="N143" s="192"/>
      <c r="O143" s="192"/>
      <c r="P143" s="192"/>
      <c r="Q143" s="193" t="s">
        <v>3067</v>
      </c>
      <c r="R143" s="195" t="s">
        <v>3068</v>
      </c>
      <c r="S143" s="193" t="s">
        <v>3069</v>
      </c>
      <c r="T143" s="195" t="s">
        <v>3070</v>
      </c>
    </row>
    <row r="144" spans="1:20" ht="22.5" x14ac:dyDescent="0.2">
      <c r="A144" s="101">
        <v>42345</v>
      </c>
      <c r="B144" s="102" t="s">
        <v>2779</v>
      </c>
      <c r="C144" s="101">
        <v>42735</v>
      </c>
      <c r="D144" s="101">
        <v>42354</v>
      </c>
      <c r="E144" s="102"/>
      <c r="F144" s="218" t="s">
        <v>2802</v>
      </c>
      <c r="G144" s="106" t="s">
        <v>1835</v>
      </c>
      <c r="H144" s="103">
        <v>900</v>
      </c>
      <c r="I144" s="103"/>
      <c r="J144" s="102" t="s">
        <v>78</v>
      </c>
      <c r="K144" s="103">
        <v>900</v>
      </c>
      <c r="L144" s="101">
        <v>42347</v>
      </c>
      <c r="M144" s="102"/>
      <c r="N144" s="102"/>
      <c r="O144" s="102"/>
      <c r="P144" s="102"/>
      <c r="Q144" s="106">
        <v>713422</v>
      </c>
      <c r="R144" s="104">
        <v>42354</v>
      </c>
      <c r="S144" s="106" t="s">
        <v>2801</v>
      </c>
      <c r="T144" s="104">
        <v>42346</v>
      </c>
    </row>
    <row r="145" spans="1:20" s="220" customFormat="1" ht="135" x14ac:dyDescent="0.2">
      <c r="A145" s="213">
        <v>42347</v>
      </c>
      <c r="B145" s="199" t="s">
        <v>2783</v>
      </c>
      <c r="C145" s="213">
        <v>42369</v>
      </c>
      <c r="D145" s="213"/>
      <c r="E145" s="199"/>
      <c r="F145" s="219"/>
      <c r="G145" s="219" t="s">
        <v>2784</v>
      </c>
      <c r="H145" s="200">
        <v>4500</v>
      </c>
      <c r="I145" s="200"/>
      <c r="J145" s="199" t="s">
        <v>2500</v>
      </c>
      <c r="K145" s="200"/>
      <c r="L145" s="213"/>
      <c r="M145" s="199"/>
      <c r="N145" s="199"/>
      <c r="O145" s="199"/>
      <c r="P145" s="199"/>
      <c r="Q145" s="219"/>
      <c r="R145" s="201"/>
      <c r="S145" s="219"/>
      <c r="T145" s="201"/>
    </row>
    <row r="146" spans="1:20" s="111" customFormat="1" ht="45" x14ac:dyDescent="0.2">
      <c r="A146" s="153">
        <v>42356</v>
      </c>
      <c r="B146" s="154" t="s">
        <v>2881</v>
      </c>
      <c r="C146" s="153">
        <v>42735</v>
      </c>
      <c r="D146" s="153"/>
      <c r="E146" s="154"/>
      <c r="F146" s="228"/>
      <c r="G146" s="226" t="s">
        <v>2882</v>
      </c>
      <c r="H146" s="225">
        <v>10980</v>
      </c>
      <c r="I146" s="225"/>
      <c r="J146" s="154" t="s">
        <v>2563</v>
      </c>
      <c r="K146" s="225">
        <f>2730</f>
        <v>2730</v>
      </c>
      <c r="L146" s="153">
        <v>42479</v>
      </c>
      <c r="M146" s="154"/>
      <c r="N146" s="154"/>
      <c r="O146" s="154"/>
      <c r="P146" s="154"/>
      <c r="Q146" s="226">
        <v>177870</v>
      </c>
      <c r="R146" s="227">
        <v>42479</v>
      </c>
      <c r="S146" s="226" t="s">
        <v>3014</v>
      </c>
      <c r="T146" s="227">
        <v>42460</v>
      </c>
    </row>
    <row r="147" spans="1:20" s="190" customFormat="1" ht="33.75" x14ac:dyDescent="0.2">
      <c r="A147" s="153">
        <v>42362</v>
      </c>
      <c r="B147" s="154" t="s">
        <v>2832</v>
      </c>
      <c r="C147" s="153">
        <v>42460</v>
      </c>
      <c r="D147" s="153">
        <v>42475</v>
      </c>
      <c r="E147" s="192"/>
      <c r="F147" s="218" t="s">
        <v>3009</v>
      </c>
      <c r="G147" s="226" t="s">
        <v>2833</v>
      </c>
      <c r="H147" s="225">
        <v>53631</v>
      </c>
      <c r="I147" s="225"/>
      <c r="J147" s="154" t="s">
        <v>78</v>
      </c>
      <c r="K147" s="225">
        <f>17887+17877+17877</f>
        <v>53641</v>
      </c>
      <c r="L147" s="153">
        <v>42475</v>
      </c>
      <c r="M147" s="154"/>
      <c r="N147" s="154"/>
      <c r="O147" s="154"/>
      <c r="P147" s="154"/>
      <c r="Q147" s="226" t="s">
        <v>3010</v>
      </c>
      <c r="R147" s="227" t="s">
        <v>3011</v>
      </c>
      <c r="S147" s="226" t="s">
        <v>3012</v>
      </c>
      <c r="T147" s="227" t="s">
        <v>3013</v>
      </c>
    </row>
    <row r="148" spans="1:20" ht="78.75" x14ac:dyDescent="0.2">
      <c r="A148" s="101">
        <v>42362</v>
      </c>
      <c r="B148" s="102" t="s">
        <v>2835</v>
      </c>
      <c r="C148" s="101">
        <v>42369</v>
      </c>
      <c r="D148" s="101">
        <v>42366</v>
      </c>
      <c r="E148" s="102"/>
      <c r="F148" s="218" t="s">
        <v>2896</v>
      </c>
      <c r="G148" s="106" t="s">
        <v>2836</v>
      </c>
      <c r="H148" s="103">
        <v>100000</v>
      </c>
      <c r="I148" s="103"/>
      <c r="J148" s="102" t="s">
        <v>2837</v>
      </c>
      <c r="K148" s="103">
        <v>100000</v>
      </c>
      <c r="L148" s="101">
        <v>42366</v>
      </c>
      <c r="M148" s="102"/>
      <c r="N148" s="102"/>
      <c r="O148" s="102"/>
      <c r="P148" s="102"/>
      <c r="Q148" s="106">
        <v>13771</v>
      </c>
      <c r="R148" s="104">
        <v>42366</v>
      </c>
      <c r="S148" s="106" t="s">
        <v>218</v>
      </c>
      <c r="T148" s="104">
        <v>42363</v>
      </c>
    </row>
    <row r="149" spans="1:20" ht="45" x14ac:dyDescent="0.2">
      <c r="A149" s="101">
        <v>42362</v>
      </c>
      <c r="B149" s="102" t="s">
        <v>2845</v>
      </c>
      <c r="C149" s="101">
        <v>42369</v>
      </c>
      <c r="D149" s="101">
        <v>42368</v>
      </c>
      <c r="E149" s="102"/>
      <c r="F149" s="218" t="s">
        <v>2923</v>
      </c>
      <c r="G149" s="106" t="s">
        <v>2846</v>
      </c>
      <c r="H149" s="103">
        <v>51360</v>
      </c>
      <c r="I149" s="103"/>
      <c r="J149" s="102" t="s">
        <v>1287</v>
      </c>
      <c r="K149" s="103">
        <v>51360</v>
      </c>
      <c r="L149" s="101">
        <v>42368</v>
      </c>
      <c r="M149" s="102"/>
      <c r="N149" s="102"/>
      <c r="O149" s="102"/>
      <c r="P149" s="102"/>
      <c r="Q149" s="106">
        <v>89604</v>
      </c>
      <c r="R149" s="104">
        <v>42368</v>
      </c>
      <c r="S149" s="106" t="s">
        <v>2926</v>
      </c>
      <c r="T149" s="104">
        <v>42366</v>
      </c>
    </row>
    <row r="150" spans="1:20" s="190" customFormat="1" ht="67.5" x14ac:dyDescent="0.2">
      <c r="A150" s="191">
        <v>42362</v>
      </c>
      <c r="B150" s="192" t="s">
        <v>2843</v>
      </c>
      <c r="C150" s="191">
        <v>42735</v>
      </c>
      <c r="D150" s="191"/>
      <c r="E150" s="192"/>
      <c r="F150" s="218"/>
      <c r="G150" s="193" t="s">
        <v>2844</v>
      </c>
      <c r="H150" s="194">
        <v>91512</v>
      </c>
      <c r="I150" s="194"/>
      <c r="J150" s="192" t="s">
        <v>1897</v>
      </c>
      <c r="K150" s="194">
        <f>5220+780+1320+306+10440+1560+2640+612+3915+585+990</f>
        <v>28368</v>
      </c>
      <c r="L150" s="191">
        <v>42516</v>
      </c>
      <c r="M150" s="192"/>
      <c r="N150" s="192"/>
      <c r="O150" s="192"/>
      <c r="P150" s="192"/>
      <c r="Q150" s="193" t="s">
        <v>3023</v>
      </c>
      <c r="R150" s="195" t="s">
        <v>3024</v>
      </c>
      <c r="S150" s="193" t="s">
        <v>3025</v>
      </c>
      <c r="T150" s="195" t="s">
        <v>3026</v>
      </c>
    </row>
    <row r="151" spans="1:20" ht="22.5" x14ac:dyDescent="0.2">
      <c r="A151" s="101">
        <v>42361</v>
      </c>
      <c r="B151" s="102" t="s">
        <v>2797</v>
      </c>
      <c r="C151" s="213"/>
      <c r="D151" s="101">
        <v>42369</v>
      </c>
      <c r="E151" s="102"/>
      <c r="F151" s="218" t="s">
        <v>2949</v>
      </c>
      <c r="G151" s="106" t="s">
        <v>1488</v>
      </c>
      <c r="H151" s="103">
        <v>99780</v>
      </c>
      <c r="I151" s="103"/>
      <c r="J151" s="102" t="s">
        <v>2798</v>
      </c>
      <c r="K151" s="103">
        <v>99780</v>
      </c>
      <c r="L151" s="101">
        <v>42369</v>
      </c>
      <c r="M151" s="102"/>
      <c r="N151" s="102"/>
      <c r="O151" s="102"/>
      <c r="P151" s="102"/>
      <c r="Q151" s="106">
        <v>93773</v>
      </c>
      <c r="R151" s="104">
        <v>42369</v>
      </c>
      <c r="S151" s="106" t="s">
        <v>2947</v>
      </c>
      <c r="T151" s="104" t="s">
        <v>2948</v>
      </c>
    </row>
    <row r="152" spans="1:20" s="190" customFormat="1" ht="78.75" x14ac:dyDescent="0.2">
      <c r="A152" s="191">
        <v>42368</v>
      </c>
      <c r="B152" s="192" t="s">
        <v>2890</v>
      </c>
      <c r="C152" s="191">
        <v>42735</v>
      </c>
      <c r="D152" s="191"/>
      <c r="E152" s="192"/>
      <c r="F152" s="218"/>
      <c r="G152" s="193" t="s">
        <v>2891</v>
      </c>
      <c r="H152" s="194">
        <v>24000</v>
      </c>
      <c r="I152" s="194"/>
      <c r="J152" s="193" t="s">
        <v>2365</v>
      </c>
      <c r="K152" s="194">
        <f>507.69+829.88+195.57+460.53+131.78</f>
        <v>2125.4499999999998</v>
      </c>
      <c r="L152" s="191">
        <v>42531</v>
      </c>
      <c r="M152" s="196"/>
      <c r="N152" s="196"/>
      <c r="O152" s="192"/>
      <c r="P152" s="192"/>
      <c r="Q152" s="197" t="s">
        <v>3059</v>
      </c>
      <c r="R152" s="195" t="s">
        <v>3060</v>
      </c>
      <c r="S152" s="193" t="s">
        <v>3061</v>
      </c>
      <c r="T152" s="195" t="s">
        <v>3062</v>
      </c>
    </row>
    <row r="153" spans="1:20" s="190" customFormat="1" ht="33.75" x14ac:dyDescent="0.2">
      <c r="A153" s="191">
        <v>42369</v>
      </c>
      <c r="B153" s="192" t="s">
        <v>2927</v>
      </c>
      <c r="C153" s="191">
        <v>42485</v>
      </c>
      <c r="D153" s="191"/>
      <c r="E153" s="192"/>
      <c r="F153" s="218"/>
      <c r="G153" s="193" t="s">
        <v>2941</v>
      </c>
      <c r="H153" s="194">
        <v>29736</v>
      </c>
      <c r="I153" s="194"/>
      <c r="J153" s="193" t="s">
        <v>2928</v>
      </c>
      <c r="K153" s="194">
        <f>8164.83+9912+9912</f>
        <v>27988.83</v>
      </c>
      <c r="L153" s="191">
        <v>42481</v>
      </c>
      <c r="M153" s="192"/>
      <c r="N153" s="192"/>
      <c r="O153" s="192"/>
      <c r="P153" s="192"/>
      <c r="Q153" s="193" t="s">
        <v>3019</v>
      </c>
      <c r="R153" s="195" t="s">
        <v>3020</v>
      </c>
      <c r="S153" s="193" t="s">
        <v>3021</v>
      </c>
      <c r="T153" s="195" t="s">
        <v>3022</v>
      </c>
    </row>
    <row r="154" spans="1:20" s="190" customFormat="1" ht="56.25" x14ac:dyDescent="0.2">
      <c r="A154" s="191">
        <v>42369</v>
      </c>
      <c r="B154" s="192" t="s">
        <v>2936</v>
      </c>
      <c r="C154" s="191">
        <v>42485</v>
      </c>
      <c r="D154" s="191"/>
      <c r="E154" s="192"/>
      <c r="F154" s="218"/>
      <c r="G154" s="193" t="s">
        <v>2942</v>
      </c>
      <c r="H154" s="194">
        <v>3000</v>
      </c>
      <c r="I154" s="194"/>
      <c r="J154" s="193" t="s">
        <v>2928</v>
      </c>
      <c r="K154" s="194"/>
      <c r="L154" s="191"/>
      <c r="M154" s="192"/>
      <c r="N154" s="192"/>
      <c r="O154" s="192"/>
      <c r="P154" s="192"/>
      <c r="Q154" s="193"/>
      <c r="R154" s="195"/>
      <c r="S154" s="193"/>
      <c r="T154" s="195"/>
    </row>
    <row r="155" spans="1:20" s="111" customFormat="1" ht="33.75" x14ac:dyDescent="0.2">
      <c r="A155" s="153">
        <v>42369</v>
      </c>
      <c r="B155" s="154" t="s">
        <v>2943</v>
      </c>
      <c r="C155" s="153">
        <v>42480</v>
      </c>
      <c r="D155" s="153"/>
      <c r="E155" s="154"/>
      <c r="F155" s="228"/>
      <c r="G155" s="226" t="s">
        <v>2944</v>
      </c>
      <c r="H155" s="225">
        <v>28500</v>
      </c>
      <c r="I155" s="225"/>
      <c r="J155" s="226" t="s">
        <v>2945</v>
      </c>
      <c r="K155" s="225">
        <f>3677+9500+9500</f>
        <v>22677</v>
      </c>
      <c r="L155" s="153">
        <v>42481</v>
      </c>
      <c r="M155" s="154"/>
      <c r="N155" s="154"/>
      <c r="O155" s="154"/>
      <c r="P155" s="154"/>
      <c r="Q155" s="226" t="s">
        <v>3015</v>
      </c>
      <c r="R155" s="227" t="s">
        <v>3016</v>
      </c>
      <c r="S155" s="226" t="s">
        <v>3017</v>
      </c>
      <c r="T155" s="227" t="s">
        <v>3018</v>
      </c>
    </row>
  </sheetData>
  <customSheetViews>
    <customSheetView guid="{25DE9826-EC7E-4810-967B-01122EAEA150}" state="hidden">
      <pane ySplit="2" topLeftCell="A78" activePane="bottomLeft" state="frozen"/>
      <selection pane="bottomLeft" activeCell="I89" sqref="I89"/>
      <pageMargins left="0.7" right="0.7" top="0.75" bottom="0.75" header="0.3" footer="0.3"/>
      <pageSetup paperSize="0" orientation="portrait" r:id="rId1"/>
    </customSheetView>
    <customSheetView guid="{1AFC98A3-6344-467F-87EC-30C63FD71D87}" topLeftCell="A13">
      <selection activeCell="H16" sqref="H16"/>
      <rowBreaks count="2" manualBreakCount="2">
        <brk id="14" max="16383" man="1"/>
        <brk id="38" max="16383" man="1"/>
      </rowBreaks>
      <pageMargins left="0.15748031496062992" right="0.15748031496062992" top="0.27559055118110237" bottom="0.31496062992125984" header="0.31496062992125984" footer="0.31496062992125984"/>
      <pageSetup paperSize="9" scale="65" orientation="landscape" r:id="rId2"/>
    </customSheetView>
    <customSheetView guid="{BFEBBF8C-5395-4CD6-973D-0AAE1E2A869B}" filter="1" showAutoFilter="1">
      <pane ySplit="94" topLeftCell="A96" activePane="bottomLeft" state="frozen"/>
      <selection pane="bottomLeft" activeCell="G96" sqref="G96"/>
      <pageMargins left="0.7" right="0.7" top="0.75" bottom="0.75" header="0.3" footer="0.3"/>
      <pageSetup paperSize="9" orientation="portrait" r:id="rId3"/>
      <autoFilter ref="A3:S95">
        <filterColumn colId="1">
          <filters>
            <filter val="056/2015"/>
          </filters>
        </filterColumn>
      </autoFilter>
    </customSheetView>
    <customSheetView guid="{409998D0-8DAD-4750-91F5-F00B06960A6F}" topLeftCell="E7">
      <selection activeCell="G9" sqref="G9"/>
      <pageMargins left="0.7" right="0.7" top="0.75" bottom="0.75" header="0.3" footer="0.3"/>
      <pageSetup paperSize="9" orientation="portrait" r:id="rId4"/>
    </customSheetView>
    <customSheetView guid="{07E41A5D-CF5A-442C-A824-7AF657FA3AD5}">
      <selection activeCell="K7" sqref="K6:K7"/>
      <pageMargins left="0.7" right="0.7" top="0.75" bottom="0.75" header="0.3" footer="0.3"/>
      <pageSetup paperSize="0" orientation="portrait" r:id="rId5"/>
    </customSheetView>
    <customSheetView guid="{22612403-DB07-4B08-8B2D-47D5FBEAFE32}">
      <pageMargins left="0.7" right="0.7" top="0.75" bottom="0.75" header="0.3" footer="0.3"/>
      <pageSetup paperSize="0" orientation="portrait" r:id="rId6"/>
    </customSheetView>
    <customSheetView guid="{16D7B33E-09E1-4D9D-8E3B-898C242DCCB8}">
      <pageMargins left="0.7" right="0.7" top="0.75" bottom="0.75" header="0.3" footer="0.3"/>
      <pageSetup paperSize="0" orientation="portrait" r:id="rId7"/>
    </customSheetView>
    <customSheetView guid="{5D3A6242-DA40-41B2-90DD-AB11C9F11F80}">
      <pageMargins left="0.7" right="0.7" top="0.75" bottom="0.75" header="0.3" footer="0.3"/>
      <pageSetup paperSize="0" orientation="portrait" r:id="rId8"/>
    </customSheetView>
    <customSheetView guid="{E807D1FA-00E6-4DD3-BC4E-BDF7889ECCD5}" topLeftCell="G8">
      <selection activeCell="N9" sqref="N9"/>
      <pageMargins left="0.7" right="0.7" top="0.75" bottom="0.75" header="0.3" footer="0.3"/>
      <pageSetup paperSize="9" orientation="portrait" r:id="rId9"/>
    </customSheetView>
    <customSheetView guid="{7AE4AEB4-6C74-4878-A992-1562AED23839}">
      <pane xSplit="7" ySplit="4" topLeftCell="H77" activePane="bottomRight" state="frozen"/>
      <selection pane="bottomRight" activeCell="K93" sqref="K93"/>
      <pageMargins left="0.7" right="0.7" top="0.75" bottom="0.75" header="0.3" footer="0.3"/>
      <pageSetup paperSize="0" orientation="portrait" r:id="rId10"/>
    </customSheetView>
    <customSheetView guid="{B5CA7D4B-1BFE-45D8-8B2E-4C657FEE1A36}" showAutoFilter="1" topLeftCell="A71">
      <selection activeCell="G92" sqref="G92"/>
      <pageMargins left="0.7" right="0.7" top="0.75" bottom="0.75" header="0.3" footer="0.3"/>
      <pageSetup paperSize="9" orientation="portrait" r:id="rId11"/>
      <autoFilter ref="A3:S93"/>
    </customSheetView>
    <customSheetView guid="{8049C881-6B3E-4A95-B7B3-820565C4CD65}" topLeftCell="B19">
      <selection activeCell="A24" sqref="A24:XFD24"/>
      <pageMargins left="0.7" right="0.7" top="0.75" bottom="0.75" header="0.3" footer="0.3"/>
      <pageSetup paperSize="9" orientation="portrait" r:id="rId12"/>
    </customSheetView>
    <customSheetView guid="{CC860A81-C9B4-4A07-AB20-B1AA2CC2D120}" showAutoFilter="1">
      <selection activeCell="J177" sqref="J177"/>
      <pageMargins left="0.7" right="0.7" top="0.75" bottom="0.75" header="0.3" footer="0.3"/>
      <pageSetup paperSize="9" orientation="portrait" r:id="rId13"/>
      <autoFilter ref="A3:T155"/>
    </customSheetView>
  </customSheetViews>
  <pageMargins left="0.7" right="0.7" top="0.75" bottom="0.75" header="0.3" footer="0.3"/>
  <pageSetup paperSize="0" orientation="portrait"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7"/>
  <sheetViews>
    <sheetView zoomScaleNormal="75" workbookViewId="0">
      <selection activeCell="S7" sqref="S7"/>
    </sheetView>
  </sheetViews>
  <sheetFormatPr defaultColWidth="9.140625" defaultRowHeight="11.25" x14ac:dyDescent="0.25"/>
  <cols>
    <col min="1" max="1" width="11.7109375" style="28" customWidth="1"/>
    <col min="2" max="2" width="11" style="28" customWidth="1"/>
    <col min="3" max="3" width="10.85546875" style="28" customWidth="1"/>
    <col min="4" max="4" width="12.42578125" style="28" customWidth="1"/>
    <col min="5" max="5" width="8.5703125" style="28" customWidth="1"/>
    <col min="6" max="6" width="11.140625" style="28" customWidth="1"/>
    <col min="7" max="7" width="45" style="57" customWidth="1"/>
    <col min="8" max="8" width="11" style="28" customWidth="1"/>
    <col min="9" max="9" width="30.85546875" style="28" customWidth="1"/>
    <col min="10" max="10" width="11.140625" style="28" customWidth="1"/>
    <col min="11" max="11" width="10.28515625" style="28" customWidth="1"/>
    <col min="12" max="12" width="13.85546875" style="28" customWidth="1"/>
    <col min="13" max="13" width="13.28515625" style="28" customWidth="1"/>
    <col min="14" max="14" width="9.7109375" style="28" customWidth="1"/>
    <col min="15" max="15" width="11.42578125" style="28" customWidth="1"/>
    <col min="16" max="16" width="11.85546875" style="28" customWidth="1"/>
    <col min="17" max="17" width="10.85546875" style="28" customWidth="1"/>
    <col min="18" max="18" width="14" style="28" customWidth="1"/>
    <col min="19" max="19" width="12.42578125" style="28" customWidth="1"/>
    <col min="20" max="16384" width="9.140625" style="28"/>
  </cols>
  <sheetData>
    <row r="1" spans="1:19" ht="73.5" x14ac:dyDescent="0.25">
      <c r="A1" s="74" t="s">
        <v>26</v>
      </c>
      <c r="B1" s="74"/>
      <c r="C1" s="74" t="s">
        <v>37</v>
      </c>
      <c r="D1" s="74"/>
      <c r="E1" s="83" t="s">
        <v>417</v>
      </c>
      <c r="F1" s="75" t="s">
        <v>27</v>
      </c>
      <c r="G1" s="90" t="s">
        <v>7</v>
      </c>
      <c r="H1" s="74"/>
      <c r="I1" s="74"/>
      <c r="J1" s="79" t="s">
        <v>34</v>
      </c>
      <c r="K1" s="80"/>
      <c r="L1" s="81" t="s">
        <v>32</v>
      </c>
      <c r="M1" s="81"/>
      <c r="N1" s="82" t="s">
        <v>31</v>
      </c>
      <c r="O1" s="82"/>
      <c r="P1" s="82" t="s">
        <v>35</v>
      </c>
      <c r="Q1" s="82"/>
      <c r="R1" s="77" t="s">
        <v>8</v>
      </c>
      <c r="S1" s="78"/>
    </row>
    <row r="2" spans="1:19" ht="21" x14ac:dyDescent="0.25">
      <c r="A2" s="3" t="s">
        <v>10</v>
      </c>
      <c r="B2" s="74" t="s">
        <v>9</v>
      </c>
      <c r="C2" s="74" t="s">
        <v>38</v>
      </c>
      <c r="D2" s="74" t="s">
        <v>36</v>
      </c>
      <c r="E2" s="84"/>
      <c r="F2" s="76"/>
      <c r="G2" s="90" t="s">
        <v>0</v>
      </c>
      <c r="H2" s="1" t="s">
        <v>1</v>
      </c>
      <c r="I2" s="74" t="s">
        <v>2</v>
      </c>
      <c r="J2" s="10" t="s">
        <v>33</v>
      </c>
      <c r="K2" s="10" t="s">
        <v>10</v>
      </c>
      <c r="L2" s="81" t="s">
        <v>13</v>
      </c>
      <c r="M2" s="81" t="s">
        <v>12</v>
      </c>
      <c r="N2" s="82" t="s">
        <v>13</v>
      </c>
      <c r="O2" s="82" t="s">
        <v>12</v>
      </c>
      <c r="P2" s="82" t="s">
        <v>13</v>
      </c>
      <c r="Q2" s="82" t="s">
        <v>12</v>
      </c>
      <c r="R2" s="77" t="s">
        <v>11</v>
      </c>
      <c r="S2" s="9" t="s">
        <v>12</v>
      </c>
    </row>
    <row r="3" spans="1:19" x14ac:dyDescent="0.25">
      <c r="A3" s="36" t="s">
        <v>28</v>
      </c>
      <c r="B3" s="36" t="s">
        <v>29</v>
      </c>
      <c r="C3" s="36" t="s">
        <v>14</v>
      </c>
      <c r="D3" s="36" t="s">
        <v>15</v>
      </c>
      <c r="E3" s="36" t="s">
        <v>6</v>
      </c>
      <c r="F3" s="56" t="s">
        <v>30</v>
      </c>
      <c r="G3" s="56" t="s">
        <v>3</v>
      </c>
      <c r="H3" s="36" t="s">
        <v>4</v>
      </c>
      <c r="I3" s="36" t="s">
        <v>5</v>
      </c>
      <c r="J3" s="36" t="s">
        <v>16</v>
      </c>
      <c r="K3" s="36" t="s">
        <v>17</v>
      </c>
      <c r="L3" s="36" t="s">
        <v>20</v>
      </c>
      <c r="M3" s="36" t="s">
        <v>21</v>
      </c>
      <c r="N3" s="36" t="s">
        <v>22</v>
      </c>
      <c r="O3" s="36" t="s">
        <v>23</v>
      </c>
      <c r="P3" s="36" t="s">
        <v>24</v>
      </c>
      <c r="Q3" s="36" t="s">
        <v>25</v>
      </c>
      <c r="R3" s="36" t="s">
        <v>18</v>
      </c>
      <c r="S3" s="36" t="s">
        <v>19</v>
      </c>
    </row>
    <row r="4" spans="1:19" ht="156" customHeight="1" x14ac:dyDescent="0.25">
      <c r="A4" s="6">
        <v>41640</v>
      </c>
      <c r="B4" s="6" t="s">
        <v>1463</v>
      </c>
      <c r="C4" s="6">
        <v>42004</v>
      </c>
      <c r="D4" s="6">
        <v>41984</v>
      </c>
      <c r="E4" s="6"/>
      <c r="F4" s="4" t="s">
        <v>2164</v>
      </c>
      <c r="G4" s="5" t="s">
        <v>1464</v>
      </c>
      <c r="H4" s="8">
        <v>120000</v>
      </c>
      <c r="I4" s="8" t="s">
        <v>53</v>
      </c>
      <c r="J4" s="35">
        <v>66393.990000000005</v>
      </c>
      <c r="K4" s="16">
        <v>41984</v>
      </c>
      <c r="L4" s="22" t="s">
        <v>2176</v>
      </c>
      <c r="M4" s="18" t="s">
        <v>2177</v>
      </c>
      <c r="N4" s="17"/>
      <c r="O4" s="17"/>
      <c r="P4" s="22" t="s">
        <v>1692</v>
      </c>
      <c r="Q4" s="18" t="s">
        <v>1693</v>
      </c>
      <c r="R4" s="22" t="s">
        <v>2050</v>
      </c>
      <c r="S4" s="18" t="s">
        <v>2051</v>
      </c>
    </row>
    <row r="5" spans="1:19" ht="165" customHeight="1" x14ac:dyDescent="0.25">
      <c r="A5" s="16">
        <v>41640</v>
      </c>
      <c r="B5" s="17" t="s">
        <v>1465</v>
      </c>
      <c r="C5" s="16">
        <v>42004</v>
      </c>
      <c r="D5" s="16">
        <v>41999</v>
      </c>
      <c r="E5" s="17"/>
      <c r="F5" s="4" t="s">
        <v>2288</v>
      </c>
      <c r="G5" s="22" t="s">
        <v>1203</v>
      </c>
      <c r="H5" s="35">
        <v>370416</v>
      </c>
      <c r="I5" s="17" t="s">
        <v>78</v>
      </c>
      <c r="J5" s="35">
        <v>338211.5</v>
      </c>
      <c r="K5" s="16">
        <v>41999</v>
      </c>
      <c r="L5" s="17"/>
      <c r="M5" s="16"/>
      <c r="N5" s="22"/>
      <c r="O5" s="18"/>
      <c r="P5" s="22" t="s">
        <v>2310</v>
      </c>
      <c r="Q5" s="18" t="s">
        <v>2311</v>
      </c>
      <c r="R5" s="22" t="s">
        <v>2312</v>
      </c>
      <c r="S5" s="18" t="s">
        <v>2313</v>
      </c>
    </row>
    <row r="6" spans="1:19" ht="113.25" customHeight="1" x14ac:dyDescent="0.25">
      <c r="A6" s="16">
        <v>41640</v>
      </c>
      <c r="B6" s="17" t="s">
        <v>1475</v>
      </c>
      <c r="C6" s="16">
        <v>42004</v>
      </c>
      <c r="D6" s="16">
        <v>42023</v>
      </c>
      <c r="E6" s="17"/>
      <c r="F6" s="4"/>
      <c r="G6" s="22" t="s">
        <v>49</v>
      </c>
      <c r="H6" s="35">
        <v>270500</v>
      </c>
      <c r="I6" s="22" t="s">
        <v>50</v>
      </c>
      <c r="J6" s="35">
        <v>213572.78</v>
      </c>
      <c r="K6" s="16">
        <v>42023</v>
      </c>
      <c r="L6" s="17"/>
      <c r="M6" s="16"/>
      <c r="N6" s="17"/>
      <c r="O6" s="16"/>
      <c r="P6" s="22" t="s">
        <v>2344</v>
      </c>
      <c r="Q6" s="18" t="s">
        <v>2345</v>
      </c>
      <c r="R6" s="22" t="s">
        <v>2346</v>
      </c>
      <c r="S6" s="18" t="s">
        <v>2347</v>
      </c>
    </row>
    <row r="7" spans="1:19" ht="157.5" customHeight="1" x14ac:dyDescent="0.25">
      <c r="A7" s="16">
        <v>41640</v>
      </c>
      <c r="B7" s="17" t="s">
        <v>1526</v>
      </c>
      <c r="C7" s="16">
        <v>42004</v>
      </c>
      <c r="D7" s="16">
        <v>41998</v>
      </c>
      <c r="E7" s="17"/>
      <c r="F7" s="4" t="s">
        <v>2248</v>
      </c>
      <c r="G7" s="22" t="s">
        <v>1527</v>
      </c>
      <c r="H7" s="35">
        <v>36696</v>
      </c>
      <c r="I7" s="22" t="s">
        <v>41</v>
      </c>
      <c r="J7" s="35">
        <v>20830.990000000002</v>
      </c>
      <c r="K7" s="16">
        <v>41998</v>
      </c>
      <c r="L7" s="17"/>
      <c r="M7" s="16"/>
      <c r="N7" s="17"/>
      <c r="O7" s="16"/>
      <c r="P7" s="22" t="s">
        <v>2255</v>
      </c>
      <c r="Q7" s="18" t="s">
        <v>2256</v>
      </c>
      <c r="R7" s="22" t="s">
        <v>2257</v>
      </c>
      <c r="S7" s="18" t="s">
        <v>2258</v>
      </c>
    </row>
    <row r="8" spans="1:19" ht="162.75" customHeight="1" x14ac:dyDescent="0.25">
      <c r="A8" s="16">
        <v>41654</v>
      </c>
      <c r="B8" s="17" t="s">
        <v>1466</v>
      </c>
      <c r="C8" s="16">
        <v>42004</v>
      </c>
      <c r="D8" s="16">
        <v>41992</v>
      </c>
      <c r="E8" s="17"/>
      <c r="F8" s="34" t="s">
        <v>2284</v>
      </c>
      <c r="G8" s="22" t="s">
        <v>692</v>
      </c>
      <c r="H8" s="35">
        <v>179172</v>
      </c>
      <c r="I8" s="17" t="s">
        <v>160</v>
      </c>
      <c r="J8" s="35">
        <v>179172</v>
      </c>
      <c r="K8" s="16">
        <v>41992</v>
      </c>
      <c r="L8" s="17"/>
      <c r="M8" s="16"/>
      <c r="N8" s="17"/>
      <c r="O8" s="16"/>
      <c r="P8" s="22" t="s">
        <v>2214</v>
      </c>
      <c r="Q8" s="18" t="s">
        <v>2215</v>
      </c>
      <c r="R8" s="22" t="s">
        <v>2216</v>
      </c>
      <c r="S8" s="18" t="s">
        <v>2217</v>
      </c>
    </row>
    <row r="9" spans="1:19" ht="95.25" customHeight="1" x14ac:dyDescent="0.25">
      <c r="A9" s="16">
        <v>41655</v>
      </c>
      <c r="B9" s="17" t="s">
        <v>1476</v>
      </c>
      <c r="C9" s="16">
        <v>41476</v>
      </c>
      <c r="D9" s="16">
        <v>41823</v>
      </c>
      <c r="E9" s="17"/>
      <c r="F9" s="34" t="s">
        <v>1803</v>
      </c>
      <c r="G9" s="22" t="s">
        <v>55</v>
      </c>
      <c r="H9" s="35">
        <v>168793.56</v>
      </c>
      <c r="I9" s="17" t="s">
        <v>56</v>
      </c>
      <c r="J9" s="35">
        <v>168793.56</v>
      </c>
      <c r="K9" s="16">
        <v>41823</v>
      </c>
      <c r="L9" s="17"/>
      <c r="M9" s="16"/>
      <c r="N9" s="17"/>
      <c r="O9" s="17"/>
      <c r="P9" s="22" t="s">
        <v>1804</v>
      </c>
      <c r="Q9" s="18" t="s">
        <v>1805</v>
      </c>
      <c r="R9" s="22" t="s">
        <v>1806</v>
      </c>
      <c r="S9" s="18" t="s">
        <v>1807</v>
      </c>
    </row>
    <row r="10" spans="1:19" ht="180.75" customHeight="1" x14ac:dyDescent="0.25">
      <c r="A10" s="16">
        <v>41655</v>
      </c>
      <c r="B10" s="17" t="s">
        <v>1477</v>
      </c>
      <c r="C10" s="16">
        <v>42004</v>
      </c>
      <c r="D10" s="16">
        <v>42004</v>
      </c>
      <c r="E10" s="17"/>
      <c r="F10" s="34" t="s">
        <v>2336</v>
      </c>
      <c r="G10" s="22" t="s">
        <v>55</v>
      </c>
      <c r="H10" s="35">
        <v>72310.8</v>
      </c>
      <c r="I10" s="17" t="s">
        <v>56</v>
      </c>
      <c r="J10" s="35">
        <v>72310.8</v>
      </c>
      <c r="K10" s="16">
        <v>42002</v>
      </c>
      <c r="L10" s="17"/>
      <c r="M10" s="16"/>
      <c r="N10" s="17"/>
      <c r="O10" s="16"/>
      <c r="P10" s="22" t="s">
        <v>2332</v>
      </c>
      <c r="Q10" s="18" t="s">
        <v>2333</v>
      </c>
      <c r="R10" s="22" t="s">
        <v>2334</v>
      </c>
      <c r="S10" s="18" t="s">
        <v>2335</v>
      </c>
    </row>
    <row r="11" spans="1:19" ht="22.5" x14ac:dyDescent="0.25">
      <c r="A11" s="16">
        <v>41688</v>
      </c>
      <c r="B11" s="17" t="s">
        <v>1518</v>
      </c>
      <c r="C11" s="16">
        <v>41711</v>
      </c>
      <c r="D11" s="16">
        <v>41696</v>
      </c>
      <c r="E11" s="17"/>
      <c r="F11" s="34" t="s">
        <v>1541</v>
      </c>
      <c r="G11" s="22" t="s">
        <v>1519</v>
      </c>
      <c r="H11" s="35">
        <v>180000</v>
      </c>
      <c r="I11" s="17" t="s">
        <v>1520</v>
      </c>
      <c r="J11" s="35" t="s">
        <v>1542</v>
      </c>
      <c r="K11" s="16">
        <v>41696</v>
      </c>
      <c r="L11" s="17"/>
      <c r="M11" s="16"/>
      <c r="N11" s="17"/>
      <c r="O11" s="17"/>
      <c r="P11" s="22">
        <v>201228</v>
      </c>
      <c r="Q11" s="18">
        <v>41696</v>
      </c>
      <c r="R11" s="17" t="s">
        <v>1543</v>
      </c>
      <c r="S11" s="16">
        <v>41690</v>
      </c>
    </row>
    <row r="12" spans="1:19" ht="147" customHeight="1" x14ac:dyDescent="0.25">
      <c r="A12" s="16">
        <v>41703</v>
      </c>
      <c r="B12" s="17" t="s">
        <v>1629</v>
      </c>
      <c r="C12" s="16">
        <v>42004</v>
      </c>
      <c r="D12" s="16">
        <v>41998</v>
      </c>
      <c r="E12" s="17"/>
      <c r="F12" s="34" t="s">
        <v>2248</v>
      </c>
      <c r="G12" s="22" t="s">
        <v>1630</v>
      </c>
      <c r="H12" s="35">
        <v>45300</v>
      </c>
      <c r="I12" s="17" t="s">
        <v>815</v>
      </c>
      <c r="J12" s="35">
        <v>45300</v>
      </c>
      <c r="K12" s="16">
        <v>41998</v>
      </c>
      <c r="L12" s="17"/>
      <c r="M12" s="16"/>
      <c r="N12" s="17"/>
      <c r="O12" s="17"/>
      <c r="P12" s="22" t="s">
        <v>2276</v>
      </c>
      <c r="Q12" s="18" t="s">
        <v>2277</v>
      </c>
      <c r="R12" s="22" t="s">
        <v>2278</v>
      </c>
      <c r="S12" s="18" t="s">
        <v>2279</v>
      </c>
    </row>
    <row r="13" spans="1:19" ht="23.25" customHeight="1" x14ac:dyDescent="0.25">
      <c r="A13" s="16">
        <v>41718</v>
      </c>
      <c r="B13" s="17" t="s">
        <v>1562</v>
      </c>
      <c r="C13" s="16"/>
      <c r="D13" s="16">
        <v>41724</v>
      </c>
      <c r="E13" s="17"/>
      <c r="F13" s="34" t="s">
        <v>1610</v>
      </c>
      <c r="G13" s="22" t="s">
        <v>1563</v>
      </c>
      <c r="H13" s="35">
        <v>10465.200000000001</v>
      </c>
      <c r="I13" s="17" t="s">
        <v>1564</v>
      </c>
      <c r="J13" s="35">
        <v>10465.200000000001</v>
      </c>
      <c r="K13" s="16">
        <v>41723</v>
      </c>
      <c r="L13" s="17"/>
      <c r="M13" s="16"/>
      <c r="N13" s="17"/>
      <c r="O13" s="17"/>
      <c r="P13" s="22">
        <v>120914</v>
      </c>
      <c r="Q13" s="18">
        <v>41723</v>
      </c>
      <c r="R13" s="22" t="s">
        <v>1609</v>
      </c>
      <c r="S13" s="16">
        <v>41724</v>
      </c>
    </row>
    <row r="14" spans="1:19" ht="134.25" customHeight="1" x14ac:dyDescent="0.25">
      <c r="A14" s="16">
        <v>41718</v>
      </c>
      <c r="B14" s="17" t="s">
        <v>1631</v>
      </c>
      <c r="C14" s="16">
        <v>41978</v>
      </c>
      <c r="D14" s="16">
        <v>41978</v>
      </c>
      <c r="E14" s="17"/>
      <c r="F14" s="34" t="s">
        <v>2194</v>
      </c>
      <c r="G14" s="22" t="s">
        <v>1630</v>
      </c>
      <c r="H14" s="35">
        <v>36150</v>
      </c>
      <c r="I14" s="17" t="s">
        <v>815</v>
      </c>
      <c r="J14" s="35">
        <v>40200</v>
      </c>
      <c r="K14" s="16">
        <v>41998</v>
      </c>
      <c r="L14" s="17"/>
      <c r="M14" s="16"/>
      <c r="N14" s="17"/>
      <c r="O14" s="17"/>
      <c r="P14" s="22" t="s">
        <v>2280</v>
      </c>
      <c r="Q14" s="18" t="s">
        <v>2281</v>
      </c>
      <c r="R14" s="22" t="s">
        <v>2282</v>
      </c>
      <c r="S14" s="18" t="s">
        <v>2283</v>
      </c>
    </row>
    <row r="15" spans="1:19" ht="152.25" customHeight="1" x14ac:dyDescent="0.25">
      <c r="A15" s="16">
        <v>41730</v>
      </c>
      <c r="B15" s="17" t="s">
        <v>1632</v>
      </c>
      <c r="C15" s="16">
        <v>42004</v>
      </c>
      <c r="D15" s="16">
        <v>41949</v>
      </c>
      <c r="E15" s="17"/>
      <c r="F15" s="34" t="s">
        <v>2383</v>
      </c>
      <c r="G15" s="22" t="s">
        <v>145</v>
      </c>
      <c r="H15" s="35">
        <v>36986</v>
      </c>
      <c r="I15" s="17" t="s">
        <v>477</v>
      </c>
      <c r="J15" s="35">
        <v>26465.599999999999</v>
      </c>
      <c r="K15" s="16">
        <v>41949</v>
      </c>
      <c r="L15" s="17"/>
      <c r="M15" s="16"/>
      <c r="N15" s="17"/>
      <c r="O15" s="17"/>
      <c r="P15" s="22" t="s">
        <v>2032</v>
      </c>
      <c r="Q15" s="18" t="s">
        <v>2033</v>
      </c>
      <c r="R15" s="22" t="s">
        <v>2034</v>
      </c>
      <c r="S15" s="18" t="s">
        <v>2035</v>
      </c>
    </row>
    <row r="16" spans="1:19" ht="33.75" customHeight="1" x14ac:dyDescent="0.25">
      <c r="A16" s="16">
        <v>41730</v>
      </c>
      <c r="B16" s="17" t="s">
        <v>1633</v>
      </c>
      <c r="C16" s="16">
        <v>41814</v>
      </c>
      <c r="D16" s="16">
        <v>41796</v>
      </c>
      <c r="E16" s="17"/>
      <c r="F16" s="34" t="s">
        <v>1698</v>
      </c>
      <c r="G16" s="22" t="s">
        <v>1634</v>
      </c>
      <c r="H16" s="35">
        <v>47580</v>
      </c>
      <c r="I16" s="17" t="s">
        <v>1635</v>
      </c>
      <c r="J16" s="35">
        <v>47580</v>
      </c>
      <c r="K16" s="16">
        <v>41796</v>
      </c>
      <c r="L16" s="17"/>
      <c r="M16" s="16"/>
      <c r="N16" s="17"/>
      <c r="O16" s="17"/>
      <c r="P16" s="22" t="s">
        <v>1694</v>
      </c>
      <c r="Q16" s="18" t="s">
        <v>1695</v>
      </c>
      <c r="R16" s="22" t="s">
        <v>1696</v>
      </c>
      <c r="S16" s="18" t="s">
        <v>1697</v>
      </c>
    </row>
    <row r="17" spans="1:19" ht="132.75" customHeight="1" x14ac:dyDescent="0.25">
      <c r="A17" s="16">
        <v>41730</v>
      </c>
      <c r="B17" s="17" t="s">
        <v>1636</v>
      </c>
      <c r="C17" s="16">
        <v>42004</v>
      </c>
      <c r="D17" s="16">
        <v>42002</v>
      </c>
      <c r="E17" s="17"/>
      <c r="F17" s="34" t="s">
        <v>2382</v>
      </c>
      <c r="G17" s="22" t="s">
        <v>1637</v>
      </c>
      <c r="H17" s="35">
        <v>23400</v>
      </c>
      <c r="I17" s="17" t="s">
        <v>1638</v>
      </c>
      <c r="J17" s="35">
        <v>21800</v>
      </c>
      <c r="K17" s="16">
        <v>42002</v>
      </c>
      <c r="L17" s="17"/>
      <c r="M17" s="16"/>
      <c r="N17" s="17"/>
      <c r="O17" s="17"/>
      <c r="P17" s="22" t="s">
        <v>2337</v>
      </c>
      <c r="Q17" s="18" t="s">
        <v>2338</v>
      </c>
      <c r="R17" s="22" t="s">
        <v>2339</v>
      </c>
      <c r="S17" s="18" t="s">
        <v>2340</v>
      </c>
    </row>
    <row r="18" spans="1:19" ht="45.75" customHeight="1" x14ac:dyDescent="0.25">
      <c r="A18" s="16">
        <v>41751</v>
      </c>
      <c r="B18" s="17" t="s">
        <v>1639</v>
      </c>
      <c r="C18" s="16">
        <v>41821</v>
      </c>
      <c r="D18" s="16"/>
      <c r="E18" s="17"/>
      <c r="F18" s="34" t="s">
        <v>2054</v>
      </c>
      <c r="G18" s="22" t="s">
        <v>1640</v>
      </c>
      <c r="H18" s="35">
        <v>5583675.2400000002</v>
      </c>
      <c r="I18" s="17" t="s">
        <v>1173</v>
      </c>
      <c r="J18" s="35" t="s">
        <v>1962</v>
      </c>
      <c r="K18" s="16">
        <v>41907</v>
      </c>
      <c r="L18" s="17"/>
      <c r="M18" s="16"/>
      <c r="N18" s="17"/>
      <c r="O18" s="17"/>
      <c r="P18" s="22">
        <v>871071</v>
      </c>
      <c r="Q18" s="18">
        <v>41907</v>
      </c>
      <c r="R18" s="22" t="s">
        <v>1385</v>
      </c>
      <c r="S18" s="16">
        <v>41890</v>
      </c>
    </row>
    <row r="19" spans="1:19" ht="97.5" customHeight="1" x14ac:dyDescent="0.25">
      <c r="A19" s="16">
        <v>41769</v>
      </c>
      <c r="B19" s="17" t="s">
        <v>1653</v>
      </c>
      <c r="C19" s="16">
        <v>42015</v>
      </c>
      <c r="D19" s="16">
        <v>41998</v>
      </c>
      <c r="E19" s="17"/>
      <c r="F19" s="34" t="s">
        <v>2248</v>
      </c>
      <c r="G19" s="22" t="s">
        <v>1634</v>
      </c>
      <c r="H19" s="35">
        <v>208168.44</v>
      </c>
      <c r="I19" s="17" t="s">
        <v>1635</v>
      </c>
      <c r="J19" s="35">
        <v>208168.44</v>
      </c>
      <c r="K19" s="16">
        <v>41998</v>
      </c>
      <c r="L19" s="17"/>
      <c r="M19" s="16"/>
      <c r="N19" s="17"/>
      <c r="O19" s="17"/>
      <c r="P19" s="22" t="s">
        <v>2263</v>
      </c>
      <c r="Q19" s="18" t="s">
        <v>2264</v>
      </c>
      <c r="R19" s="22" t="s">
        <v>2265</v>
      </c>
      <c r="S19" s="18" t="s">
        <v>2266</v>
      </c>
    </row>
    <row r="20" spans="1:19" ht="23.25" customHeight="1" x14ac:dyDescent="0.25">
      <c r="A20" s="16">
        <v>41771</v>
      </c>
      <c r="B20" s="17" t="s">
        <v>1651</v>
      </c>
      <c r="C20" s="16">
        <v>41815</v>
      </c>
      <c r="D20" s="16">
        <v>41789</v>
      </c>
      <c r="E20" s="17"/>
      <c r="F20" s="34" t="s">
        <v>1690</v>
      </c>
      <c r="G20" s="22" t="s">
        <v>1652</v>
      </c>
      <c r="H20" s="35">
        <v>4000</v>
      </c>
      <c r="I20" s="17" t="s">
        <v>922</v>
      </c>
      <c r="J20" s="35">
        <v>4000</v>
      </c>
      <c r="K20" s="16">
        <v>41789</v>
      </c>
      <c r="L20" s="17"/>
      <c r="M20" s="16"/>
      <c r="N20" s="17"/>
      <c r="O20" s="17"/>
      <c r="P20" s="22">
        <v>720684</v>
      </c>
      <c r="Q20" s="18">
        <v>41789</v>
      </c>
      <c r="R20" s="22" t="s">
        <v>1691</v>
      </c>
      <c r="S20" s="16">
        <v>41787</v>
      </c>
    </row>
    <row r="21" spans="1:19" ht="72" customHeight="1" x14ac:dyDescent="0.25">
      <c r="A21" s="16">
        <v>41771</v>
      </c>
      <c r="B21" s="17" t="s">
        <v>1654</v>
      </c>
      <c r="C21" s="16">
        <v>42004</v>
      </c>
      <c r="D21" s="16" t="s">
        <v>2154</v>
      </c>
      <c r="E21" s="17"/>
      <c r="F21" s="34" t="s">
        <v>2153</v>
      </c>
      <c r="G21" s="22" t="s">
        <v>1655</v>
      </c>
      <c r="H21" s="35">
        <v>179650</v>
      </c>
      <c r="I21" s="17" t="s">
        <v>65</v>
      </c>
      <c r="J21" s="35">
        <v>179644.96</v>
      </c>
      <c r="K21" s="16">
        <v>41942</v>
      </c>
      <c r="L21" s="17"/>
      <c r="M21" s="16"/>
      <c r="N21" s="17"/>
      <c r="O21" s="17"/>
      <c r="P21" s="22" t="s">
        <v>2024</v>
      </c>
      <c r="Q21" s="18" t="s">
        <v>2025</v>
      </c>
      <c r="R21" s="22" t="s">
        <v>2026</v>
      </c>
      <c r="S21" s="18" t="s">
        <v>2027</v>
      </c>
    </row>
    <row r="22" spans="1:19" ht="37.5" customHeight="1" x14ac:dyDescent="0.25">
      <c r="A22" s="16">
        <v>41774</v>
      </c>
      <c r="B22" s="17" t="s">
        <v>1664</v>
      </c>
      <c r="C22" s="16">
        <v>41799</v>
      </c>
      <c r="D22" s="16">
        <v>41908</v>
      </c>
      <c r="E22" s="17"/>
      <c r="F22" s="34" t="s">
        <v>1963</v>
      </c>
      <c r="G22" s="22" t="s">
        <v>1665</v>
      </c>
      <c r="H22" s="35">
        <v>660627</v>
      </c>
      <c r="I22" s="17" t="s">
        <v>1666</v>
      </c>
      <c r="J22" s="35" t="s">
        <v>1964</v>
      </c>
      <c r="K22" s="16">
        <v>41908</v>
      </c>
      <c r="L22" s="17"/>
      <c r="M22" s="16"/>
      <c r="N22" s="17"/>
      <c r="O22" s="17"/>
      <c r="P22" s="22">
        <v>882739</v>
      </c>
      <c r="Q22" s="18">
        <v>41908</v>
      </c>
      <c r="R22" s="22" t="s">
        <v>212</v>
      </c>
      <c r="S22" s="16">
        <v>41898</v>
      </c>
    </row>
    <row r="23" spans="1:19" ht="23.25" customHeight="1" x14ac:dyDescent="0.25">
      <c r="A23" s="16">
        <v>41776</v>
      </c>
      <c r="B23" s="17" t="s">
        <v>1670</v>
      </c>
      <c r="C23" s="16">
        <v>41796</v>
      </c>
      <c r="D23" s="16">
        <v>41788</v>
      </c>
      <c r="E23" s="17"/>
      <c r="F23" s="34" t="s">
        <v>1685</v>
      </c>
      <c r="G23" s="22" t="s">
        <v>632</v>
      </c>
      <c r="H23" s="35">
        <v>45500</v>
      </c>
      <c r="I23" s="17" t="s">
        <v>1671</v>
      </c>
      <c r="J23" s="35">
        <v>45500</v>
      </c>
      <c r="K23" s="16">
        <v>41788</v>
      </c>
      <c r="L23" s="17"/>
      <c r="M23" s="16"/>
      <c r="N23" s="17"/>
      <c r="O23" s="17"/>
      <c r="P23" s="22">
        <v>705210</v>
      </c>
      <c r="Q23" s="18">
        <v>41788</v>
      </c>
      <c r="R23" s="22" t="s">
        <v>1689</v>
      </c>
      <c r="S23" s="16">
        <v>41776</v>
      </c>
    </row>
    <row r="24" spans="1:19" ht="23.25" customHeight="1" x14ac:dyDescent="0.25">
      <c r="A24" s="16">
        <v>41778</v>
      </c>
      <c r="B24" s="17" t="s">
        <v>1667</v>
      </c>
      <c r="C24" s="16">
        <v>41827</v>
      </c>
      <c r="D24" s="16">
        <v>41796</v>
      </c>
      <c r="E24" s="17"/>
      <c r="F24" s="34" t="s">
        <v>1698</v>
      </c>
      <c r="G24" s="22" t="s">
        <v>1668</v>
      </c>
      <c r="H24" s="35">
        <v>60630.58</v>
      </c>
      <c r="I24" s="17" t="s">
        <v>1669</v>
      </c>
      <c r="J24" s="35">
        <v>60630.58</v>
      </c>
      <c r="K24" s="16">
        <v>41796</v>
      </c>
      <c r="L24" s="17"/>
      <c r="M24" s="16"/>
      <c r="N24" s="17"/>
      <c r="O24" s="17"/>
      <c r="P24" s="22">
        <v>788456</v>
      </c>
      <c r="Q24" s="18">
        <v>41796</v>
      </c>
      <c r="R24" s="22" t="s">
        <v>1699</v>
      </c>
      <c r="S24" s="16" t="s">
        <v>1700</v>
      </c>
    </row>
    <row r="25" spans="1:19" ht="23.25" customHeight="1" x14ac:dyDescent="0.25">
      <c r="A25" s="16">
        <v>41778</v>
      </c>
      <c r="B25" s="17" t="s">
        <v>1672</v>
      </c>
      <c r="C25" s="16">
        <v>41785</v>
      </c>
      <c r="D25" s="16">
        <v>41786</v>
      </c>
      <c r="E25" s="17"/>
      <c r="F25" s="34" t="s">
        <v>1683</v>
      </c>
      <c r="G25" s="22" t="s">
        <v>1673</v>
      </c>
      <c r="H25" s="35">
        <v>5000</v>
      </c>
      <c r="I25" s="17" t="s">
        <v>521</v>
      </c>
      <c r="J25" s="35">
        <v>5000</v>
      </c>
      <c r="K25" s="16">
        <v>41786</v>
      </c>
      <c r="L25" s="17"/>
      <c r="M25" s="16"/>
      <c r="N25" s="17"/>
      <c r="O25" s="17"/>
      <c r="P25" s="22">
        <v>676636</v>
      </c>
      <c r="Q25" s="18">
        <v>41786</v>
      </c>
      <c r="R25" s="22" t="s">
        <v>1684</v>
      </c>
      <c r="S25" s="16">
        <v>41778</v>
      </c>
    </row>
    <row r="26" spans="1:19" ht="23.25" customHeight="1" x14ac:dyDescent="0.25">
      <c r="A26" s="16">
        <v>41780</v>
      </c>
      <c r="B26" s="17" t="s">
        <v>1674</v>
      </c>
      <c r="C26" s="16">
        <v>41800</v>
      </c>
      <c r="D26" s="16">
        <v>41788</v>
      </c>
      <c r="E26" s="17"/>
      <c r="F26" s="34" t="s">
        <v>1685</v>
      </c>
      <c r="G26" s="22" t="s">
        <v>591</v>
      </c>
      <c r="H26" s="35">
        <v>23000</v>
      </c>
      <c r="I26" s="17" t="s">
        <v>1675</v>
      </c>
      <c r="J26" s="35">
        <v>23000</v>
      </c>
      <c r="K26" s="16">
        <v>41788</v>
      </c>
      <c r="L26" s="17"/>
      <c r="M26" s="16"/>
      <c r="N26" s="17"/>
      <c r="O26" s="17"/>
      <c r="P26" s="22">
        <v>705207</v>
      </c>
      <c r="Q26" s="18">
        <v>41788</v>
      </c>
      <c r="R26" s="22" t="s">
        <v>1687</v>
      </c>
      <c r="S26" s="16">
        <v>41780</v>
      </c>
    </row>
    <row r="27" spans="1:19" ht="23.25" customHeight="1" x14ac:dyDescent="0.25">
      <c r="A27" s="16">
        <v>41780</v>
      </c>
      <c r="B27" s="17" t="s">
        <v>1676</v>
      </c>
      <c r="C27" s="16">
        <v>41795</v>
      </c>
      <c r="D27" s="16">
        <v>41788</v>
      </c>
      <c r="E27" s="17"/>
      <c r="F27" s="34" t="s">
        <v>1685</v>
      </c>
      <c r="G27" s="22" t="s">
        <v>1677</v>
      </c>
      <c r="H27" s="35">
        <v>16500</v>
      </c>
      <c r="I27" s="17" t="s">
        <v>134</v>
      </c>
      <c r="J27" s="35">
        <v>16500</v>
      </c>
      <c r="K27" s="16">
        <v>41788</v>
      </c>
      <c r="L27" s="17"/>
      <c r="M27" s="16"/>
      <c r="N27" s="17"/>
      <c r="O27" s="17"/>
      <c r="P27" s="22">
        <v>705208</v>
      </c>
      <c r="Q27" s="18">
        <v>41788</v>
      </c>
      <c r="R27" s="22" t="s">
        <v>1688</v>
      </c>
      <c r="S27" s="16">
        <v>41780</v>
      </c>
    </row>
    <row r="28" spans="1:19" ht="23.25" customHeight="1" x14ac:dyDescent="0.25">
      <c r="A28" s="16">
        <v>41800</v>
      </c>
      <c r="B28" s="17" t="s">
        <v>1780</v>
      </c>
      <c r="C28" s="16"/>
      <c r="D28" s="16">
        <v>41932</v>
      </c>
      <c r="E28" s="17"/>
      <c r="F28" s="34" t="s">
        <v>2016</v>
      </c>
      <c r="G28" s="22" t="s">
        <v>1781</v>
      </c>
      <c r="H28" s="35">
        <v>41929</v>
      </c>
      <c r="I28" s="17" t="s">
        <v>1180</v>
      </c>
      <c r="J28" s="35">
        <v>41929</v>
      </c>
      <c r="K28" s="16">
        <v>41932</v>
      </c>
      <c r="L28" s="17" t="s">
        <v>2014</v>
      </c>
      <c r="M28" s="16">
        <v>41929</v>
      </c>
      <c r="N28" s="99" t="s">
        <v>2015</v>
      </c>
      <c r="O28" s="16">
        <v>41932</v>
      </c>
      <c r="P28" s="22"/>
      <c r="Q28" s="18"/>
      <c r="R28" s="22" t="s">
        <v>233</v>
      </c>
      <c r="S28" s="16">
        <v>41929</v>
      </c>
    </row>
    <row r="29" spans="1:19" ht="84.75" customHeight="1" x14ac:dyDescent="0.25">
      <c r="A29" s="16">
        <v>41800</v>
      </c>
      <c r="B29" s="17" t="s">
        <v>1782</v>
      </c>
      <c r="C29" s="16">
        <v>42004</v>
      </c>
      <c r="D29" s="16">
        <v>41998</v>
      </c>
      <c r="E29" s="17"/>
      <c r="F29" s="34" t="s">
        <v>2248</v>
      </c>
      <c r="G29" s="22" t="s">
        <v>1783</v>
      </c>
      <c r="H29" s="35">
        <v>10747.93</v>
      </c>
      <c r="I29" s="17" t="s">
        <v>1784</v>
      </c>
      <c r="J29" s="35" t="s">
        <v>1815</v>
      </c>
      <c r="K29" s="16">
        <v>41808</v>
      </c>
      <c r="M29" s="16"/>
      <c r="N29" s="17"/>
      <c r="O29" s="17"/>
      <c r="P29" s="22">
        <v>864808</v>
      </c>
      <c r="Q29" s="16">
        <v>41808</v>
      </c>
      <c r="R29" s="22" t="s">
        <v>2357</v>
      </c>
      <c r="S29" s="18" t="s">
        <v>2358</v>
      </c>
    </row>
    <row r="30" spans="1:19" ht="138.75" customHeight="1" x14ac:dyDescent="0.25">
      <c r="A30" s="16">
        <v>41808</v>
      </c>
      <c r="B30" s="17" t="s">
        <v>1785</v>
      </c>
      <c r="C30" s="16">
        <v>42004</v>
      </c>
      <c r="D30" s="16">
        <v>41961</v>
      </c>
      <c r="E30" s="17"/>
      <c r="F30" s="34" t="s">
        <v>2195</v>
      </c>
      <c r="G30" s="22" t="s">
        <v>1786</v>
      </c>
      <c r="H30" s="35">
        <v>148000</v>
      </c>
      <c r="I30" s="17" t="s">
        <v>152</v>
      </c>
      <c r="J30" s="35">
        <v>148000</v>
      </c>
      <c r="K30" s="16">
        <v>41984</v>
      </c>
      <c r="L30" s="17"/>
      <c r="M30" s="16"/>
      <c r="N30" s="17"/>
      <c r="O30" s="17"/>
      <c r="P30" s="22" t="s">
        <v>2172</v>
      </c>
      <c r="Q30" s="18" t="s">
        <v>2173</v>
      </c>
      <c r="R30" s="22" t="s">
        <v>2174</v>
      </c>
      <c r="S30" s="18" t="s">
        <v>2175</v>
      </c>
    </row>
    <row r="31" spans="1:19" ht="23.25" customHeight="1" x14ac:dyDescent="0.25">
      <c r="A31" s="16">
        <v>41809</v>
      </c>
      <c r="B31" s="17" t="s">
        <v>1787</v>
      </c>
      <c r="C31" s="16">
        <v>41822</v>
      </c>
      <c r="D31" s="16">
        <v>41899</v>
      </c>
      <c r="E31" s="17"/>
      <c r="F31" s="34" t="s">
        <v>1945</v>
      </c>
      <c r="G31" s="22" t="s">
        <v>1788</v>
      </c>
      <c r="H31" s="35">
        <v>120000</v>
      </c>
      <c r="I31" s="17" t="s">
        <v>1789</v>
      </c>
      <c r="J31" s="35">
        <v>120000</v>
      </c>
      <c r="K31" s="16">
        <v>41899</v>
      </c>
      <c r="L31" s="17"/>
      <c r="M31" s="16"/>
      <c r="N31" s="17"/>
      <c r="O31" s="17"/>
      <c r="P31" s="22">
        <v>798873</v>
      </c>
      <c r="Q31" s="18">
        <v>41899</v>
      </c>
      <c r="R31" s="22" t="s">
        <v>212</v>
      </c>
      <c r="S31" s="16">
        <v>41893</v>
      </c>
    </row>
    <row r="32" spans="1:19" ht="123" customHeight="1" x14ac:dyDescent="0.25">
      <c r="A32" s="16">
        <v>41813</v>
      </c>
      <c r="B32" s="17" t="s">
        <v>1790</v>
      </c>
      <c r="C32" s="16" t="s">
        <v>1791</v>
      </c>
      <c r="D32" s="16" t="s">
        <v>2330</v>
      </c>
      <c r="E32" s="17"/>
      <c r="F32" s="34" t="s">
        <v>2331</v>
      </c>
      <c r="G32" s="22" t="s">
        <v>55</v>
      </c>
      <c r="H32" s="35">
        <v>177700.14</v>
      </c>
      <c r="I32" s="17" t="s">
        <v>56</v>
      </c>
      <c r="J32" s="35">
        <v>177700.14</v>
      </c>
      <c r="K32" s="16">
        <v>42002</v>
      </c>
      <c r="L32" s="17"/>
      <c r="M32" s="16"/>
      <c r="N32" s="17"/>
      <c r="O32" s="17"/>
      <c r="P32" s="22" t="s">
        <v>2326</v>
      </c>
      <c r="Q32" s="18" t="s">
        <v>2327</v>
      </c>
      <c r="R32" s="22" t="s">
        <v>2328</v>
      </c>
      <c r="S32" s="18" t="s">
        <v>2329</v>
      </c>
    </row>
    <row r="33" spans="1:19" ht="36" customHeight="1" x14ac:dyDescent="0.25">
      <c r="A33" s="16">
        <v>41814</v>
      </c>
      <c r="B33" s="17" t="s">
        <v>1792</v>
      </c>
      <c r="C33" s="16">
        <v>41837</v>
      </c>
      <c r="D33" s="16">
        <v>41885</v>
      </c>
      <c r="E33" s="17"/>
      <c r="F33" s="34" t="s">
        <v>1937</v>
      </c>
      <c r="G33" s="22" t="s">
        <v>1788</v>
      </c>
      <c r="H33" s="35">
        <v>310000</v>
      </c>
      <c r="I33" s="17" t="s">
        <v>1793</v>
      </c>
      <c r="J33" s="35">
        <v>310000</v>
      </c>
      <c r="K33" s="16">
        <v>41892</v>
      </c>
      <c r="L33" s="17"/>
      <c r="M33" s="16"/>
      <c r="N33" s="17"/>
      <c r="O33" s="17"/>
      <c r="P33" s="22">
        <v>740574</v>
      </c>
      <c r="Q33" s="18">
        <v>41892</v>
      </c>
      <c r="R33" s="22" t="s">
        <v>212</v>
      </c>
      <c r="S33" s="16">
        <v>41885</v>
      </c>
    </row>
    <row r="34" spans="1:19" ht="23.25" customHeight="1" x14ac:dyDescent="0.25">
      <c r="A34" s="16">
        <v>41871</v>
      </c>
      <c r="B34" s="17" t="s">
        <v>1918</v>
      </c>
      <c r="C34" s="16"/>
      <c r="D34" s="16">
        <v>41962</v>
      </c>
      <c r="E34" s="17"/>
      <c r="F34" s="34" t="s">
        <v>2071</v>
      </c>
      <c r="G34" s="22" t="s">
        <v>1917</v>
      </c>
      <c r="H34" s="35">
        <v>975435.2</v>
      </c>
      <c r="I34" s="17" t="s">
        <v>1461</v>
      </c>
      <c r="J34" s="35" t="s">
        <v>2069</v>
      </c>
      <c r="K34" s="16">
        <v>41962</v>
      </c>
      <c r="L34" s="17"/>
      <c r="M34" s="16"/>
      <c r="N34" s="17"/>
      <c r="O34" s="17"/>
      <c r="P34" s="22">
        <v>480727</v>
      </c>
      <c r="Q34" s="18">
        <v>41962</v>
      </c>
      <c r="R34" s="22" t="s">
        <v>2070</v>
      </c>
      <c r="S34" s="16">
        <v>41956</v>
      </c>
    </row>
    <row r="35" spans="1:19" ht="45" customHeight="1" x14ac:dyDescent="0.25">
      <c r="A35" s="16">
        <v>41890</v>
      </c>
      <c r="B35" s="17" t="s">
        <v>1919</v>
      </c>
      <c r="C35" s="16"/>
      <c r="D35" s="16">
        <v>41997</v>
      </c>
      <c r="E35" s="17"/>
      <c r="F35" s="34" t="s">
        <v>2381</v>
      </c>
      <c r="G35" s="22" t="s">
        <v>1921</v>
      </c>
      <c r="H35" s="35">
        <v>11000</v>
      </c>
      <c r="I35" s="17" t="s">
        <v>1920</v>
      </c>
      <c r="J35" s="35">
        <v>7334</v>
      </c>
      <c r="K35" s="16">
        <v>41995</v>
      </c>
      <c r="L35" s="17"/>
      <c r="M35" s="16"/>
      <c r="N35" s="17"/>
      <c r="O35" s="17"/>
      <c r="P35" s="22" t="s">
        <v>2224</v>
      </c>
      <c r="Q35" s="18" t="s">
        <v>2225</v>
      </c>
      <c r="R35" s="22" t="s">
        <v>2226</v>
      </c>
      <c r="S35" s="18" t="s">
        <v>2227</v>
      </c>
    </row>
    <row r="36" spans="1:19" ht="23.25" customHeight="1" x14ac:dyDescent="0.25">
      <c r="A36" s="16">
        <v>41900</v>
      </c>
      <c r="B36" s="17" t="s">
        <v>1978</v>
      </c>
      <c r="C36" s="16">
        <v>41933</v>
      </c>
      <c r="D36" s="16">
        <v>41915</v>
      </c>
      <c r="E36" s="17"/>
      <c r="F36" s="34" t="s">
        <v>1981</v>
      </c>
      <c r="G36" s="22" t="s">
        <v>909</v>
      </c>
      <c r="H36" s="35">
        <v>246000</v>
      </c>
      <c r="I36" s="17" t="s">
        <v>571</v>
      </c>
      <c r="J36" s="35" t="s">
        <v>1990</v>
      </c>
      <c r="K36" s="16">
        <v>41915</v>
      </c>
      <c r="L36" s="17"/>
      <c r="M36" s="16"/>
      <c r="N36" s="17"/>
      <c r="O36" s="17"/>
      <c r="P36" s="22">
        <v>63934</v>
      </c>
      <c r="Q36" s="18">
        <v>41915</v>
      </c>
      <c r="R36" s="22" t="s">
        <v>1989</v>
      </c>
      <c r="S36" s="16">
        <v>41912</v>
      </c>
    </row>
    <row r="37" spans="1:19" ht="36.75" customHeight="1" x14ac:dyDescent="0.25">
      <c r="A37" s="16">
        <v>41919</v>
      </c>
      <c r="B37" s="17" t="s">
        <v>1979</v>
      </c>
      <c r="C37" s="16">
        <v>41953</v>
      </c>
      <c r="D37" s="16">
        <v>41943</v>
      </c>
      <c r="E37" s="17"/>
      <c r="F37" s="34" t="s">
        <v>2028</v>
      </c>
      <c r="G37" s="22" t="s">
        <v>1295</v>
      </c>
      <c r="H37" s="35">
        <v>81965</v>
      </c>
      <c r="I37" s="17" t="s">
        <v>1980</v>
      </c>
      <c r="J37" s="35" t="s">
        <v>2029</v>
      </c>
      <c r="K37" s="16">
        <v>41943</v>
      </c>
      <c r="L37" s="17"/>
      <c r="M37" s="16"/>
      <c r="N37" s="17"/>
      <c r="O37" s="17"/>
      <c r="P37" s="22">
        <v>315418</v>
      </c>
      <c r="Q37" s="18">
        <v>41943</v>
      </c>
      <c r="R37" s="22" t="s">
        <v>2030</v>
      </c>
      <c r="S37" s="16">
        <v>41933</v>
      </c>
    </row>
    <row r="38" spans="1:19" ht="24" customHeight="1" x14ac:dyDescent="0.25">
      <c r="A38" s="16">
        <v>41939</v>
      </c>
      <c r="B38" s="17" t="s">
        <v>2019</v>
      </c>
      <c r="C38" s="17"/>
      <c r="D38" s="16">
        <v>41988</v>
      </c>
      <c r="E38" s="17"/>
      <c r="F38" s="26" t="s">
        <v>2380</v>
      </c>
      <c r="G38" s="22" t="s">
        <v>1655</v>
      </c>
      <c r="H38" s="35">
        <v>47508</v>
      </c>
      <c r="I38" s="17" t="s">
        <v>2020</v>
      </c>
      <c r="J38" s="35" t="s">
        <v>2196</v>
      </c>
      <c r="K38" s="16">
        <v>41988</v>
      </c>
      <c r="L38" s="17"/>
      <c r="M38" s="17"/>
      <c r="N38" s="17"/>
      <c r="O38" s="17"/>
      <c r="P38" s="17">
        <v>752260</v>
      </c>
      <c r="Q38" s="16">
        <v>41988</v>
      </c>
      <c r="R38" s="17" t="s">
        <v>2197</v>
      </c>
      <c r="S38" s="16">
        <v>41973</v>
      </c>
    </row>
    <row r="39" spans="1:19" ht="33.75" x14ac:dyDescent="0.25">
      <c r="A39" s="16">
        <v>41939</v>
      </c>
      <c r="B39" s="17" t="s">
        <v>2092</v>
      </c>
      <c r="C39" s="17"/>
      <c r="D39" s="16">
        <v>41984</v>
      </c>
      <c r="E39" s="17"/>
      <c r="F39" s="58" t="s">
        <v>2164</v>
      </c>
      <c r="G39" s="22" t="s">
        <v>2093</v>
      </c>
      <c r="H39" s="35">
        <v>57850</v>
      </c>
      <c r="I39" s="22" t="s">
        <v>2094</v>
      </c>
      <c r="J39" s="35" t="s">
        <v>2165</v>
      </c>
      <c r="K39" s="16">
        <v>41984</v>
      </c>
      <c r="L39" s="17"/>
      <c r="M39" s="17"/>
      <c r="N39" s="17"/>
      <c r="O39" s="17"/>
      <c r="P39" s="17">
        <v>723245</v>
      </c>
      <c r="Q39" s="16">
        <v>41984</v>
      </c>
      <c r="R39" s="17" t="s">
        <v>2166</v>
      </c>
      <c r="S39" s="16">
        <v>41961</v>
      </c>
    </row>
    <row r="40" spans="1:19" ht="33.75" x14ac:dyDescent="0.25">
      <c r="A40" s="16">
        <v>41939</v>
      </c>
      <c r="B40" s="17" t="s">
        <v>2095</v>
      </c>
      <c r="C40" s="17"/>
      <c r="D40" s="16">
        <v>42037</v>
      </c>
      <c r="E40" s="17"/>
      <c r="F40" s="58" t="s">
        <v>2356</v>
      </c>
      <c r="G40" s="22" t="s">
        <v>2096</v>
      </c>
      <c r="H40" s="35">
        <v>239349.35</v>
      </c>
      <c r="I40" s="22" t="s">
        <v>2097</v>
      </c>
      <c r="J40" s="35">
        <v>239349.35</v>
      </c>
      <c r="K40" s="16">
        <v>42037</v>
      </c>
      <c r="L40" s="22" t="s">
        <v>2341</v>
      </c>
      <c r="M40" s="16">
        <v>42002</v>
      </c>
      <c r="N40" s="17">
        <v>274449</v>
      </c>
      <c r="O40" s="16">
        <v>42037</v>
      </c>
      <c r="P40" s="17"/>
      <c r="Q40" s="17"/>
      <c r="R40" s="22" t="s">
        <v>2343</v>
      </c>
      <c r="S40" s="18" t="s">
        <v>2342</v>
      </c>
    </row>
    <row r="41" spans="1:19" ht="30" customHeight="1" x14ac:dyDescent="0.25">
      <c r="A41" s="16">
        <v>41949</v>
      </c>
      <c r="B41" s="17" t="s">
        <v>2031</v>
      </c>
      <c r="C41" s="17"/>
      <c r="D41" s="16">
        <v>41998</v>
      </c>
      <c r="E41" s="17"/>
      <c r="F41" s="26" t="s">
        <v>2248</v>
      </c>
      <c r="G41" s="22" t="s">
        <v>1786</v>
      </c>
      <c r="H41" s="35">
        <v>25900</v>
      </c>
      <c r="I41" s="17" t="s">
        <v>1671</v>
      </c>
      <c r="J41" s="35">
        <v>24605</v>
      </c>
      <c r="K41" s="16">
        <v>41998</v>
      </c>
      <c r="L41" s="17"/>
      <c r="M41" s="17"/>
      <c r="N41" s="17"/>
      <c r="O41" s="17"/>
      <c r="P41" s="22" t="s">
        <v>2250</v>
      </c>
      <c r="Q41" s="18" t="s">
        <v>2251</v>
      </c>
      <c r="R41" s="22" t="s">
        <v>2252</v>
      </c>
      <c r="S41" s="18" t="s">
        <v>2253</v>
      </c>
    </row>
    <row r="42" spans="1:19" ht="21.75" customHeight="1" x14ac:dyDescent="0.25">
      <c r="A42" s="16">
        <v>41953</v>
      </c>
      <c r="B42" s="17" t="s">
        <v>2039</v>
      </c>
      <c r="C42" s="17"/>
      <c r="D42" s="16">
        <v>41963</v>
      </c>
      <c r="E42" s="17"/>
      <c r="F42" s="58" t="s">
        <v>2080</v>
      </c>
      <c r="G42" s="22" t="s">
        <v>2040</v>
      </c>
      <c r="H42" s="35">
        <v>11270</v>
      </c>
      <c r="I42" s="17" t="s">
        <v>2041</v>
      </c>
      <c r="J42" s="35">
        <v>11270</v>
      </c>
      <c r="K42" s="16">
        <v>41963</v>
      </c>
      <c r="L42" s="17"/>
      <c r="M42" s="17"/>
      <c r="N42" s="17"/>
      <c r="O42" s="17"/>
      <c r="P42" s="17">
        <v>498813</v>
      </c>
      <c r="Q42" s="16">
        <v>41963</v>
      </c>
      <c r="R42" s="17" t="s">
        <v>2082</v>
      </c>
      <c r="S42" s="16">
        <v>41955</v>
      </c>
    </row>
    <row r="43" spans="1:19" ht="31.5" customHeight="1" x14ac:dyDescent="0.25">
      <c r="A43" s="16">
        <v>41953</v>
      </c>
      <c r="B43" s="17" t="s">
        <v>2042</v>
      </c>
      <c r="C43" s="17"/>
      <c r="D43" s="16">
        <v>41963</v>
      </c>
      <c r="E43" s="17"/>
      <c r="F43" s="58" t="s">
        <v>2080</v>
      </c>
      <c r="G43" s="22" t="s">
        <v>2043</v>
      </c>
      <c r="H43" s="35">
        <v>10550</v>
      </c>
      <c r="I43" s="17" t="s">
        <v>2041</v>
      </c>
      <c r="J43" s="35">
        <v>10550</v>
      </c>
      <c r="K43" s="16">
        <v>41963</v>
      </c>
      <c r="L43" s="17"/>
      <c r="M43" s="17"/>
      <c r="N43" s="17"/>
      <c r="O43" s="17"/>
      <c r="P43" s="17">
        <v>498809</v>
      </c>
      <c r="Q43" s="16">
        <v>41963</v>
      </c>
      <c r="R43" s="17" t="s">
        <v>2081</v>
      </c>
      <c r="S43" s="16">
        <v>41955</v>
      </c>
    </row>
    <row r="44" spans="1:19" ht="23.25" customHeight="1" x14ac:dyDescent="0.25">
      <c r="A44" s="16">
        <v>41955</v>
      </c>
      <c r="B44" s="17" t="s">
        <v>2057</v>
      </c>
      <c r="C44" s="17"/>
      <c r="D44" s="17"/>
      <c r="E44" s="17"/>
      <c r="F44" s="26"/>
      <c r="G44" s="22" t="s">
        <v>2058</v>
      </c>
      <c r="H44" s="35">
        <v>132300</v>
      </c>
      <c r="I44" s="17" t="s">
        <v>2059</v>
      </c>
      <c r="J44" s="35" t="s">
        <v>2350</v>
      </c>
      <c r="K44" s="16">
        <v>42026</v>
      </c>
      <c r="L44" s="17"/>
      <c r="M44" s="17"/>
      <c r="N44" s="17"/>
      <c r="O44" s="17"/>
      <c r="P44" s="17">
        <v>192060</v>
      </c>
      <c r="Q44" s="16">
        <v>42026</v>
      </c>
      <c r="R44" s="17" t="s">
        <v>2351</v>
      </c>
      <c r="S44" s="16">
        <v>42004</v>
      </c>
    </row>
    <row r="45" spans="1:19" ht="23.25" customHeight="1" x14ac:dyDescent="0.25">
      <c r="A45" s="16">
        <v>41956</v>
      </c>
      <c r="B45" s="17" t="s">
        <v>2098</v>
      </c>
      <c r="C45" s="17"/>
      <c r="D45" s="16">
        <v>41998</v>
      </c>
      <c r="E45" s="17"/>
      <c r="F45" s="58" t="s">
        <v>2248</v>
      </c>
      <c r="G45" s="22" t="s">
        <v>479</v>
      </c>
      <c r="H45" s="35">
        <v>93616.21</v>
      </c>
      <c r="I45" s="17" t="s">
        <v>2099</v>
      </c>
      <c r="J45" s="35" t="s">
        <v>2205</v>
      </c>
      <c r="K45" s="16">
        <v>41998</v>
      </c>
      <c r="L45" s="17"/>
      <c r="M45" s="17"/>
      <c r="N45" s="17"/>
      <c r="O45" s="17"/>
      <c r="P45" s="17">
        <v>898141</v>
      </c>
      <c r="Q45" s="16">
        <v>41998</v>
      </c>
      <c r="R45" s="17" t="s">
        <v>2254</v>
      </c>
      <c r="S45" s="16">
        <v>41962</v>
      </c>
    </row>
    <row r="46" spans="1:19" ht="22.5" x14ac:dyDescent="0.25">
      <c r="A46" s="16">
        <v>41960</v>
      </c>
      <c r="B46" s="17" t="s">
        <v>2074</v>
      </c>
      <c r="C46" s="16">
        <v>41983</v>
      </c>
      <c r="D46" s="16">
        <v>41984</v>
      </c>
      <c r="E46" s="17"/>
      <c r="F46" s="58" t="s">
        <v>2164</v>
      </c>
      <c r="G46" s="22" t="s">
        <v>2075</v>
      </c>
      <c r="H46" s="35">
        <v>20900</v>
      </c>
      <c r="I46" s="17" t="s">
        <v>2076</v>
      </c>
      <c r="J46" s="35" t="s">
        <v>2170</v>
      </c>
      <c r="K46" s="16">
        <v>41984</v>
      </c>
      <c r="L46" s="17"/>
      <c r="M46" s="17"/>
      <c r="N46" s="17"/>
      <c r="O46" s="17"/>
      <c r="P46" s="17">
        <v>7231214</v>
      </c>
      <c r="Q46" s="16">
        <v>41984</v>
      </c>
      <c r="R46" s="17" t="s">
        <v>2171</v>
      </c>
      <c r="S46" s="16">
        <v>41964</v>
      </c>
    </row>
    <row r="47" spans="1:19" ht="22.5" x14ac:dyDescent="0.25">
      <c r="A47" s="16">
        <v>41960</v>
      </c>
      <c r="B47" s="17" t="s">
        <v>2077</v>
      </c>
      <c r="C47" s="16">
        <v>41984</v>
      </c>
      <c r="D47" s="16">
        <v>41984</v>
      </c>
      <c r="E47" s="17"/>
      <c r="F47" s="58" t="s">
        <v>2164</v>
      </c>
      <c r="G47" s="22" t="s">
        <v>2078</v>
      </c>
      <c r="H47" s="35">
        <v>115563</v>
      </c>
      <c r="I47" s="17" t="s">
        <v>2076</v>
      </c>
      <c r="J47" s="35" t="s">
        <v>2167</v>
      </c>
      <c r="K47" s="16">
        <v>41984</v>
      </c>
      <c r="L47" s="17"/>
      <c r="M47" s="17"/>
      <c r="N47" s="17"/>
      <c r="O47" s="17"/>
      <c r="P47" s="17">
        <v>723253</v>
      </c>
      <c r="Q47" s="16">
        <v>41984</v>
      </c>
      <c r="R47" s="17" t="s">
        <v>2168</v>
      </c>
      <c r="S47" s="17" t="s">
        <v>2169</v>
      </c>
    </row>
    <row r="48" spans="1:19" ht="22.5" customHeight="1" x14ac:dyDescent="0.25">
      <c r="A48" s="16">
        <v>41967</v>
      </c>
      <c r="B48" s="17" t="s">
        <v>2084</v>
      </c>
      <c r="C48" s="16"/>
      <c r="D48" s="16">
        <v>41998</v>
      </c>
      <c r="E48" s="17"/>
      <c r="F48" s="58" t="s">
        <v>2248</v>
      </c>
      <c r="G48" s="22" t="s">
        <v>2085</v>
      </c>
      <c r="H48" s="35">
        <v>746190</v>
      </c>
      <c r="I48" s="17" t="s">
        <v>2086</v>
      </c>
      <c r="J48" s="35" t="s">
        <v>2249</v>
      </c>
      <c r="K48" s="16">
        <v>41998</v>
      </c>
      <c r="L48" s="17"/>
      <c r="M48" s="17"/>
      <c r="N48" s="17"/>
      <c r="O48" s="17"/>
      <c r="P48" s="17">
        <v>898133</v>
      </c>
      <c r="Q48" s="16">
        <v>41998</v>
      </c>
      <c r="R48" s="17" t="s">
        <v>233</v>
      </c>
      <c r="S48" s="16">
        <v>41990</v>
      </c>
    </row>
    <row r="49" spans="1:19" ht="36.75" customHeight="1" x14ac:dyDescent="0.25">
      <c r="A49" s="16">
        <v>41968</v>
      </c>
      <c r="B49" s="17" t="s">
        <v>2100</v>
      </c>
      <c r="C49" s="16"/>
      <c r="D49" s="16">
        <v>41995</v>
      </c>
      <c r="E49" s="17"/>
      <c r="F49" s="34" t="s">
        <v>2228</v>
      </c>
      <c r="G49" s="22" t="s">
        <v>2101</v>
      </c>
      <c r="H49" s="35">
        <v>49812.800000000003</v>
      </c>
      <c r="I49" s="17" t="s">
        <v>2102</v>
      </c>
      <c r="J49" s="35" t="s">
        <v>2229</v>
      </c>
      <c r="K49" s="16">
        <v>41995</v>
      </c>
      <c r="L49" s="17"/>
      <c r="M49" s="16"/>
      <c r="N49" s="17"/>
      <c r="O49" s="17"/>
      <c r="P49" s="22">
        <v>844367</v>
      </c>
      <c r="Q49" s="18">
        <v>41995</v>
      </c>
      <c r="R49" s="22" t="s">
        <v>2230</v>
      </c>
      <c r="S49" s="16">
        <v>41990</v>
      </c>
    </row>
    <row r="50" spans="1:19" ht="36.75" customHeight="1" x14ac:dyDescent="0.25">
      <c r="A50" s="16">
        <v>41974</v>
      </c>
      <c r="B50" s="17" t="s">
        <v>2132</v>
      </c>
      <c r="C50" s="16"/>
      <c r="D50" s="16">
        <v>42024</v>
      </c>
      <c r="E50" s="17"/>
      <c r="F50" s="34" t="s">
        <v>2348</v>
      </c>
      <c r="G50" s="22" t="s">
        <v>2133</v>
      </c>
      <c r="H50" s="35">
        <v>50643</v>
      </c>
      <c r="I50" s="17" t="s">
        <v>2134</v>
      </c>
      <c r="J50" s="35">
        <v>50643</v>
      </c>
      <c r="K50" s="16">
        <v>42024</v>
      </c>
      <c r="L50" s="17"/>
      <c r="M50" s="16"/>
      <c r="N50" s="17"/>
      <c r="O50" s="17"/>
      <c r="P50" s="22">
        <v>169613</v>
      </c>
      <c r="Q50" s="18">
        <v>42024</v>
      </c>
      <c r="R50" s="22" t="s">
        <v>2349</v>
      </c>
      <c r="S50" s="16">
        <v>42016</v>
      </c>
    </row>
    <row r="51" spans="1:19" ht="67.5" x14ac:dyDescent="0.25">
      <c r="A51" s="16">
        <v>41978</v>
      </c>
      <c r="B51" s="17" t="s">
        <v>2135</v>
      </c>
      <c r="C51" s="16"/>
      <c r="D51" s="16"/>
      <c r="E51" s="17"/>
      <c r="F51" s="34"/>
      <c r="G51" s="22" t="s">
        <v>2136</v>
      </c>
      <c r="H51" s="35">
        <v>58774.09</v>
      </c>
      <c r="I51" s="22" t="s">
        <v>2137</v>
      </c>
      <c r="J51" s="35" t="s">
        <v>2178</v>
      </c>
      <c r="K51" s="16">
        <v>41985</v>
      </c>
      <c r="L51" s="17"/>
      <c r="M51" s="16"/>
      <c r="N51" s="17"/>
      <c r="O51" s="17"/>
      <c r="P51" s="22">
        <v>739356</v>
      </c>
      <c r="Q51" s="18">
        <v>41985</v>
      </c>
      <c r="R51" s="22"/>
      <c r="S51" s="16"/>
    </row>
    <row r="52" spans="1:19" ht="24.75" customHeight="1" x14ac:dyDescent="0.25">
      <c r="A52" s="16">
        <v>41988</v>
      </c>
      <c r="B52" s="17" t="s">
        <v>2187</v>
      </c>
      <c r="C52" s="16">
        <v>42004</v>
      </c>
      <c r="D52" s="16">
        <v>41995</v>
      </c>
      <c r="E52" s="17"/>
      <c r="F52" s="34" t="s">
        <v>2228</v>
      </c>
      <c r="G52" s="22" t="s">
        <v>909</v>
      </c>
      <c r="H52" s="35">
        <v>74000</v>
      </c>
      <c r="I52" s="22" t="s">
        <v>2188</v>
      </c>
      <c r="J52" s="35" t="s">
        <v>2233</v>
      </c>
      <c r="K52" s="16">
        <v>41995</v>
      </c>
      <c r="L52" s="17"/>
      <c r="M52" s="16"/>
      <c r="N52" s="17"/>
      <c r="O52" s="17"/>
      <c r="P52" s="22">
        <v>844369</v>
      </c>
      <c r="Q52" s="18">
        <v>41995</v>
      </c>
      <c r="R52" s="22" t="s">
        <v>2234</v>
      </c>
      <c r="S52" s="16">
        <v>41991</v>
      </c>
    </row>
    <row r="53" spans="1:19" ht="23.25" customHeight="1" x14ac:dyDescent="0.25">
      <c r="A53" s="16">
        <v>41988</v>
      </c>
      <c r="B53" s="17" t="s">
        <v>2189</v>
      </c>
      <c r="C53" s="16">
        <v>42004</v>
      </c>
      <c r="D53" s="16">
        <v>41996</v>
      </c>
      <c r="E53" s="17"/>
      <c r="F53" s="34" t="s">
        <v>2240</v>
      </c>
      <c r="G53" s="22" t="s">
        <v>2190</v>
      </c>
      <c r="H53" s="35">
        <v>31380</v>
      </c>
      <c r="I53" s="22" t="s">
        <v>1618</v>
      </c>
      <c r="J53" s="35" t="s">
        <v>2241</v>
      </c>
      <c r="K53" s="16">
        <v>41996</v>
      </c>
      <c r="L53" s="17"/>
      <c r="M53" s="16"/>
      <c r="N53" s="17"/>
      <c r="O53" s="17"/>
      <c r="P53" s="22">
        <v>859877</v>
      </c>
      <c r="Q53" s="18">
        <v>41996</v>
      </c>
      <c r="R53" s="22" t="s">
        <v>2242</v>
      </c>
      <c r="S53" s="16">
        <v>41989</v>
      </c>
    </row>
    <row r="54" spans="1:19" ht="36" customHeight="1" x14ac:dyDescent="0.25">
      <c r="A54" s="16">
        <v>41992</v>
      </c>
      <c r="B54" s="17" t="s">
        <v>2212</v>
      </c>
      <c r="C54" s="16"/>
      <c r="D54" s="16">
        <v>41999</v>
      </c>
      <c r="E54" s="17"/>
      <c r="F54" s="34" t="s">
        <v>2288</v>
      </c>
      <c r="G54" s="22" t="s">
        <v>2213</v>
      </c>
      <c r="H54" s="35">
        <v>71000</v>
      </c>
      <c r="I54" s="22" t="s">
        <v>676</v>
      </c>
      <c r="J54" s="35">
        <v>71000</v>
      </c>
      <c r="K54" s="16">
        <v>41999</v>
      </c>
      <c r="L54" s="17"/>
      <c r="M54" s="16"/>
      <c r="N54" s="17"/>
      <c r="O54" s="17"/>
      <c r="P54" s="22">
        <v>46305</v>
      </c>
      <c r="Q54" s="18">
        <v>41999</v>
      </c>
      <c r="R54" s="22" t="s">
        <v>2309</v>
      </c>
      <c r="S54" s="16">
        <v>41996</v>
      </c>
    </row>
    <row r="55" spans="1:19" ht="25.5" customHeight="1" x14ac:dyDescent="0.25">
      <c r="A55" s="16">
        <v>41997</v>
      </c>
      <c r="B55" s="17" t="s">
        <v>2238</v>
      </c>
      <c r="C55" s="16"/>
      <c r="D55" s="16">
        <v>42131</v>
      </c>
      <c r="E55" s="17"/>
      <c r="F55" s="34" t="s">
        <v>2511</v>
      </c>
      <c r="G55" s="22" t="s">
        <v>2239</v>
      </c>
      <c r="H55" s="35">
        <v>91665</v>
      </c>
      <c r="I55" s="22" t="s">
        <v>1618</v>
      </c>
      <c r="J55" s="35" t="s">
        <v>2510</v>
      </c>
      <c r="K55" s="16">
        <v>42131</v>
      </c>
      <c r="L55" s="17"/>
      <c r="M55" s="16"/>
      <c r="N55" s="17"/>
      <c r="O55" s="17"/>
      <c r="P55" s="22">
        <v>303701</v>
      </c>
      <c r="Q55" s="18">
        <v>42131</v>
      </c>
      <c r="R55" s="22" t="s">
        <v>2512</v>
      </c>
      <c r="S55" s="16">
        <v>42026</v>
      </c>
    </row>
    <row r="56" spans="1:19" ht="102" customHeight="1" x14ac:dyDescent="0.25">
      <c r="A56" s="16">
        <v>41640</v>
      </c>
      <c r="B56" s="17" t="s">
        <v>1478</v>
      </c>
      <c r="C56" s="16">
        <v>42004</v>
      </c>
      <c r="D56" s="16">
        <v>42187</v>
      </c>
      <c r="E56" s="17"/>
      <c r="F56" s="4" t="s">
        <v>2379</v>
      </c>
      <c r="G56" s="22" t="s">
        <v>1139</v>
      </c>
      <c r="H56" s="35">
        <v>18000</v>
      </c>
      <c r="I56" s="17" t="s">
        <v>348</v>
      </c>
      <c r="J56" s="35">
        <v>10500</v>
      </c>
      <c r="K56" s="16">
        <v>41822</v>
      </c>
      <c r="L56" s="22" t="s">
        <v>1797</v>
      </c>
      <c r="M56" s="18" t="s">
        <v>1798</v>
      </c>
      <c r="N56" s="22"/>
      <c r="O56" s="18"/>
      <c r="P56" s="22"/>
      <c r="Q56" s="22"/>
      <c r="R56" s="22" t="s">
        <v>1799</v>
      </c>
      <c r="S56" s="18" t="s">
        <v>1800</v>
      </c>
    </row>
    <row r="57" spans="1:19" ht="39.75" customHeight="1" x14ac:dyDescent="0.25">
      <c r="A57" s="37">
        <v>41640</v>
      </c>
      <c r="B57" s="38" t="s">
        <v>1469</v>
      </c>
      <c r="C57" s="16">
        <v>41747</v>
      </c>
      <c r="D57" s="17"/>
      <c r="E57" s="17"/>
      <c r="F57" s="4" t="s">
        <v>2055</v>
      </c>
      <c r="G57" s="5" t="s">
        <v>77</v>
      </c>
      <c r="H57" s="20">
        <v>39471</v>
      </c>
      <c r="I57" s="21" t="s">
        <v>78</v>
      </c>
      <c r="J57" s="35">
        <v>38940</v>
      </c>
      <c r="K57" s="16">
        <v>41739</v>
      </c>
      <c r="L57" s="17"/>
      <c r="M57" s="16"/>
      <c r="N57" s="17"/>
      <c r="O57" s="16"/>
      <c r="P57" s="86" t="s">
        <v>1597</v>
      </c>
      <c r="Q57" s="85" t="s">
        <v>1598</v>
      </c>
      <c r="R57" s="22" t="s">
        <v>1599</v>
      </c>
      <c r="S57" s="18" t="s">
        <v>1600</v>
      </c>
    </row>
    <row r="58" spans="1:19" ht="22.5" x14ac:dyDescent="0.25">
      <c r="A58" s="16">
        <v>41649</v>
      </c>
      <c r="B58" s="17" t="s">
        <v>1479</v>
      </c>
      <c r="C58" s="16">
        <v>41712</v>
      </c>
      <c r="D58" s="16">
        <v>41696</v>
      </c>
      <c r="E58" s="17"/>
      <c r="F58" s="34" t="s">
        <v>1541</v>
      </c>
      <c r="G58" s="22" t="s">
        <v>1480</v>
      </c>
      <c r="H58" s="35">
        <v>1750</v>
      </c>
      <c r="I58" s="17" t="s">
        <v>152</v>
      </c>
      <c r="J58" s="35" t="s">
        <v>1544</v>
      </c>
      <c r="K58" s="16">
        <v>41696</v>
      </c>
      <c r="L58" s="17"/>
      <c r="M58" s="17"/>
      <c r="N58" s="17"/>
      <c r="O58" s="17"/>
      <c r="P58" s="22">
        <v>201227</v>
      </c>
      <c r="Q58" s="18">
        <v>41696</v>
      </c>
      <c r="R58" s="17" t="s">
        <v>1545</v>
      </c>
      <c r="S58" s="16">
        <v>41691</v>
      </c>
    </row>
    <row r="59" spans="1:19" ht="22.5" x14ac:dyDescent="0.25">
      <c r="A59" s="16">
        <v>41649</v>
      </c>
      <c r="B59" s="17" t="s">
        <v>1521</v>
      </c>
      <c r="C59" s="16">
        <v>41705</v>
      </c>
      <c r="D59" s="16">
        <v>41711</v>
      </c>
      <c r="E59" s="17"/>
      <c r="F59" s="4" t="s">
        <v>1559</v>
      </c>
      <c r="G59" s="22" t="s">
        <v>1522</v>
      </c>
      <c r="H59" s="35">
        <v>11855</v>
      </c>
      <c r="I59" s="17" t="s">
        <v>1523</v>
      </c>
      <c r="J59" s="35">
        <v>11855</v>
      </c>
      <c r="K59" s="16">
        <v>41711</v>
      </c>
      <c r="L59" s="17">
        <v>212247</v>
      </c>
      <c r="M59" s="16">
        <v>41697</v>
      </c>
      <c r="N59" s="17">
        <v>24106</v>
      </c>
      <c r="O59" s="16">
        <v>41711</v>
      </c>
      <c r="P59" s="22"/>
      <c r="Q59" s="22"/>
      <c r="R59" s="17" t="s">
        <v>233</v>
      </c>
      <c r="S59" s="16">
        <v>41702</v>
      </c>
    </row>
    <row r="60" spans="1:19" ht="22.5" x14ac:dyDescent="0.25">
      <c r="A60" s="16">
        <v>41649</v>
      </c>
      <c r="B60" s="17" t="s">
        <v>1533</v>
      </c>
      <c r="C60" s="16">
        <v>41711</v>
      </c>
      <c r="D60" s="16">
        <v>41704</v>
      </c>
      <c r="E60" s="17"/>
      <c r="F60" s="34" t="s">
        <v>1554</v>
      </c>
      <c r="G60" s="22" t="s">
        <v>484</v>
      </c>
      <c r="H60" s="35">
        <v>4500</v>
      </c>
      <c r="I60" s="17" t="s">
        <v>1534</v>
      </c>
      <c r="J60" s="35">
        <v>4500</v>
      </c>
      <c r="K60" s="16">
        <v>41704</v>
      </c>
      <c r="L60" s="17"/>
      <c r="M60" s="17"/>
      <c r="N60" s="17"/>
      <c r="O60" s="17"/>
      <c r="P60" s="22">
        <v>293651</v>
      </c>
      <c r="Q60" s="18">
        <v>41704</v>
      </c>
      <c r="R60" s="17" t="s">
        <v>1553</v>
      </c>
      <c r="S60" s="16">
        <v>41690</v>
      </c>
    </row>
    <row r="61" spans="1:19" ht="22.5" x14ac:dyDescent="0.25">
      <c r="A61" s="16">
        <v>41649</v>
      </c>
      <c r="B61" s="17" t="s">
        <v>1481</v>
      </c>
      <c r="C61" s="16">
        <v>41716</v>
      </c>
      <c r="D61" s="16">
        <v>41697</v>
      </c>
      <c r="E61" s="17"/>
      <c r="F61" s="34" t="s">
        <v>1548</v>
      </c>
      <c r="G61" s="22" t="s">
        <v>136</v>
      </c>
      <c r="H61" s="35">
        <v>1710</v>
      </c>
      <c r="I61" s="17" t="s">
        <v>1482</v>
      </c>
      <c r="J61" s="35">
        <v>1710</v>
      </c>
      <c r="K61" s="16">
        <v>41697</v>
      </c>
      <c r="L61" s="17"/>
      <c r="M61" s="17"/>
      <c r="N61" s="17"/>
      <c r="O61" s="17"/>
      <c r="P61" s="22">
        <v>212248</v>
      </c>
      <c r="Q61" s="18">
        <v>41697</v>
      </c>
      <c r="R61" s="17" t="s">
        <v>1549</v>
      </c>
      <c r="S61" s="16">
        <v>41691</v>
      </c>
    </row>
    <row r="62" spans="1:19" ht="22.5" x14ac:dyDescent="0.25">
      <c r="A62" s="16">
        <v>41649</v>
      </c>
      <c r="B62" s="17" t="s">
        <v>1483</v>
      </c>
      <c r="C62" s="16">
        <v>41711</v>
      </c>
      <c r="D62" s="16">
        <v>41696</v>
      </c>
      <c r="E62" s="17"/>
      <c r="F62" s="34" t="s">
        <v>1541</v>
      </c>
      <c r="G62" s="22" t="s">
        <v>366</v>
      </c>
      <c r="H62" s="35">
        <v>4417.5</v>
      </c>
      <c r="I62" s="17" t="s">
        <v>143</v>
      </c>
      <c r="J62" s="35" t="s">
        <v>1546</v>
      </c>
      <c r="K62" s="16">
        <v>41696</v>
      </c>
      <c r="L62" s="17"/>
      <c r="M62" s="17"/>
      <c r="N62" s="17"/>
      <c r="O62" s="17"/>
      <c r="P62" s="22">
        <v>201227</v>
      </c>
      <c r="Q62" s="18">
        <v>41696</v>
      </c>
      <c r="R62" s="17" t="s">
        <v>1547</v>
      </c>
      <c r="S62" s="16">
        <v>41681</v>
      </c>
    </row>
    <row r="63" spans="1:19" ht="139.5" customHeight="1" x14ac:dyDescent="0.25">
      <c r="A63" s="16">
        <v>41652</v>
      </c>
      <c r="B63" s="17" t="s">
        <v>1530</v>
      </c>
      <c r="C63" s="16">
        <v>42004</v>
      </c>
      <c r="D63" s="16">
        <v>41998</v>
      </c>
      <c r="E63" s="17"/>
      <c r="F63" s="4" t="s">
        <v>2248</v>
      </c>
      <c r="G63" s="22" t="s">
        <v>1531</v>
      </c>
      <c r="H63" s="35">
        <v>22000</v>
      </c>
      <c r="I63" s="17" t="s">
        <v>1532</v>
      </c>
      <c r="J63" s="35">
        <v>11730</v>
      </c>
      <c r="K63" s="16">
        <v>41998</v>
      </c>
      <c r="L63" s="17"/>
      <c r="M63" s="17"/>
      <c r="N63" s="17"/>
      <c r="O63" s="17"/>
      <c r="P63" s="22" t="s">
        <v>2259</v>
      </c>
      <c r="Q63" s="18" t="s">
        <v>2260</v>
      </c>
      <c r="R63" s="22" t="s">
        <v>2261</v>
      </c>
      <c r="S63" s="18" t="s">
        <v>2262</v>
      </c>
    </row>
    <row r="64" spans="1:19" ht="22.5" x14ac:dyDescent="0.25">
      <c r="A64" s="16">
        <v>41660</v>
      </c>
      <c r="B64" s="17" t="s">
        <v>1484</v>
      </c>
      <c r="C64" s="17"/>
      <c r="D64" s="16">
        <v>41691</v>
      </c>
      <c r="E64" s="17"/>
      <c r="F64" s="34" t="s">
        <v>1557</v>
      </c>
      <c r="G64" s="22" t="s">
        <v>1485</v>
      </c>
      <c r="H64" s="35">
        <v>21000</v>
      </c>
      <c r="I64" s="17" t="s">
        <v>1486</v>
      </c>
      <c r="J64" s="35">
        <v>21000</v>
      </c>
      <c r="K64" s="16">
        <v>41676</v>
      </c>
      <c r="L64" s="17"/>
      <c r="M64" s="17"/>
      <c r="N64" s="17"/>
      <c r="O64" s="17"/>
      <c r="P64" s="22">
        <v>40317</v>
      </c>
      <c r="Q64" s="18">
        <v>41676</v>
      </c>
      <c r="R64" s="17" t="s">
        <v>1556</v>
      </c>
      <c r="S64" s="16">
        <v>41691</v>
      </c>
    </row>
    <row r="65" spans="1:19" ht="22.5" x14ac:dyDescent="0.25">
      <c r="A65" s="16">
        <v>41663</v>
      </c>
      <c r="B65" s="17" t="s">
        <v>1487</v>
      </c>
      <c r="C65" s="16">
        <v>41698</v>
      </c>
      <c r="D65" s="16">
        <v>41677</v>
      </c>
      <c r="E65" s="17"/>
      <c r="F65" s="34" t="s">
        <v>1525</v>
      </c>
      <c r="G65" s="22" t="s">
        <v>1488</v>
      </c>
      <c r="H65" s="35">
        <v>97000</v>
      </c>
      <c r="I65" s="17" t="s">
        <v>781</v>
      </c>
      <c r="J65" s="35">
        <v>97000</v>
      </c>
      <c r="K65" s="16">
        <v>41677</v>
      </c>
      <c r="L65" s="17"/>
      <c r="M65" s="17"/>
      <c r="N65" s="17"/>
      <c r="O65" s="17"/>
      <c r="P65" s="22">
        <v>53074</v>
      </c>
      <c r="Q65" s="18">
        <v>41677</v>
      </c>
      <c r="R65" s="17" t="s">
        <v>1524</v>
      </c>
      <c r="S65" s="16">
        <v>41663</v>
      </c>
    </row>
    <row r="66" spans="1:19" ht="22.5" x14ac:dyDescent="0.25">
      <c r="A66" s="16">
        <v>41666</v>
      </c>
      <c r="B66" s="17" t="s">
        <v>1489</v>
      </c>
      <c r="C66" s="16">
        <v>41698</v>
      </c>
      <c r="D66" s="16">
        <v>41677</v>
      </c>
      <c r="E66" s="17"/>
      <c r="F66" s="34" t="s">
        <v>1525</v>
      </c>
      <c r="G66" s="22" t="s">
        <v>1488</v>
      </c>
      <c r="H66" s="35">
        <v>14277</v>
      </c>
      <c r="I66" s="17" t="s">
        <v>781</v>
      </c>
      <c r="J66" s="35">
        <v>14277</v>
      </c>
      <c r="K66" s="16">
        <v>41677</v>
      </c>
      <c r="L66" s="17"/>
      <c r="M66" s="17"/>
      <c r="N66" s="17"/>
      <c r="O66" s="17"/>
      <c r="P66" s="22">
        <v>53075</v>
      </c>
      <c r="Q66" s="18">
        <v>41677</v>
      </c>
      <c r="R66" s="17" t="s">
        <v>1528</v>
      </c>
      <c r="S66" s="16">
        <v>41666</v>
      </c>
    </row>
    <row r="67" spans="1:19" ht="22.5" x14ac:dyDescent="0.25">
      <c r="A67" s="16">
        <v>41301</v>
      </c>
      <c r="B67" s="17" t="s">
        <v>1506</v>
      </c>
      <c r="C67" s="16">
        <v>41712</v>
      </c>
      <c r="D67" s="16">
        <v>41704</v>
      </c>
      <c r="E67" s="17"/>
      <c r="F67" s="4" t="s">
        <v>1554</v>
      </c>
      <c r="G67" s="22" t="s">
        <v>1456</v>
      </c>
      <c r="H67" s="35">
        <v>4800</v>
      </c>
      <c r="I67" s="22" t="s">
        <v>815</v>
      </c>
      <c r="J67" s="35" t="s">
        <v>1550</v>
      </c>
      <c r="K67" s="16">
        <v>41704</v>
      </c>
      <c r="L67" s="17"/>
      <c r="M67" s="16"/>
      <c r="N67" s="17"/>
      <c r="O67" s="16"/>
      <c r="P67" s="22" t="s">
        <v>1573</v>
      </c>
      <c r="Q67" s="18" t="s">
        <v>1574</v>
      </c>
      <c r="R67" s="22" t="s">
        <v>1551</v>
      </c>
      <c r="S67" s="18" t="s">
        <v>1552</v>
      </c>
    </row>
    <row r="68" spans="1:19" ht="23.25" customHeight="1" x14ac:dyDescent="0.25">
      <c r="A68" s="16">
        <v>41666</v>
      </c>
      <c r="B68" s="17" t="s">
        <v>1509</v>
      </c>
      <c r="C68" s="16">
        <v>41712</v>
      </c>
      <c r="D68" s="16">
        <v>41771</v>
      </c>
      <c r="E68" s="17"/>
      <c r="F68" s="4" t="s">
        <v>1656</v>
      </c>
      <c r="G68" s="22" t="s">
        <v>1456</v>
      </c>
      <c r="H68" s="35">
        <v>3840</v>
      </c>
      <c r="I68" s="17" t="s">
        <v>1510</v>
      </c>
      <c r="J68" s="35">
        <v>3840</v>
      </c>
      <c r="K68" s="16">
        <v>41771</v>
      </c>
      <c r="L68" s="17"/>
      <c r="M68" s="16"/>
      <c r="N68" s="17"/>
      <c r="O68" s="17"/>
      <c r="P68" s="22" t="s">
        <v>1657</v>
      </c>
      <c r="Q68" s="18" t="s">
        <v>1658</v>
      </c>
      <c r="R68" s="22" t="s">
        <v>1659</v>
      </c>
      <c r="S68" s="18" t="s">
        <v>1660</v>
      </c>
    </row>
    <row r="69" spans="1:19" ht="22.5" x14ac:dyDescent="0.25">
      <c r="A69" s="16">
        <v>41683</v>
      </c>
      <c r="B69" s="17" t="s">
        <v>1512</v>
      </c>
      <c r="C69" s="17"/>
      <c r="D69" s="16">
        <v>41695</v>
      </c>
      <c r="E69" s="17"/>
      <c r="F69" s="34" t="s">
        <v>1537</v>
      </c>
      <c r="G69" s="22" t="s">
        <v>1513</v>
      </c>
      <c r="H69" s="35">
        <v>10465.200000000001</v>
      </c>
      <c r="I69" s="17" t="s">
        <v>1514</v>
      </c>
      <c r="J69" s="35" t="s">
        <v>1538</v>
      </c>
      <c r="K69" s="16">
        <v>41695</v>
      </c>
      <c r="L69" s="17"/>
      <c r="M69" s="17"/>
      <c r="N69" s="17"/>
      <c r="O69" s="17"/>
      <c r="P69" s="22">
        <v>184643</v>
      </c>
      <c r="Q69" s="18">
        <v>41695</v>
      </c>
      <c r="R69" s="22" t="s">
        <v>1539</v>
      </c>
      <c r="S69" s="16">
        <v>41683</v>
      </c>
    </row>
    <row r="70" spans="1:19" ht="22.5" x14ac:dyDescent="0.25">
      <c r="A70" s="16">
        <v>41688</v>
      </c>
      <c r="B70" s="17" t="s">
        <v>1515</v>
      </c>
      <c r="C70" s="16">
        <v>41698</v>
      </c>
      <c r="D70" s="16">
        <v>41697</v>
      </c>
      <c r="E70" s="17"/>
      <c r="F70" s="34" t="s">
        <v>1548</v>
      </c>
      <c r="G70" s="22" t="s">
        <v>1516</v>
      </c>
      <c r="H70" s="35">
        <v>5700</v>
      </c>
      <c r="I70" s="17" t="s">
        <v>1517</v>
      </c>
      <c r="J70" s="35" t="s">
        <v>1540</v>
      </c>
      <c r="K70" s="16">
        <v>41696</v>
      </c>
      <c r="L70" s="17"/>
      <c r="M70" s="17"/>
      <c r="N70" s="17"/>
      <c r="O70" s="17"/>
      <c r="P70" s="22">
        <v>195503</v>
      </c>
      <c r="Q70" s="18">
        <v>41696</v>
      </c>
      <c r="R70" s="17" t="s">
        <v>1558</v>
      </c>
      <c r="S70" s="16">
        <v>41697</v>
      </c>
    </row>
    <row r="71" spans="1:19" ht="25.5" customHeight="1" x14ac:dyDescent="0.25">
      <c r="A71" s="16">
        <v>41691</v>
      </c>
      <c r="B71" s="17" t="s">
        <v>1565</v>
      </c>
      <c r="C71" s="17"/>
      <c r="D71" s="16">
        <v>41726</v>
      </c>
      <c r="E71" s="17"/>
      <c r="F71" s="58" t="s">
        <v>1608</v>
      </c>
      <c r="G71" s="22" t="s">
        <v>1566</v>
      </c>
      <c r="H71" s="35">
        <v>4650</v>
      </c>
      <c r="I71" s="17" t="s">
        <v>196</v>
      </c>
      <c r="J71" s="35">
        <v>4650</v>
      </c>
      <c r="K71" s="16">
        <v>41722</v>
      </c>
      <c r="L71" s="17"/>
      <c r="M71" s="17"/>
      <c r="N71" s="17"/>
      <c r="O71" s="17"/>
      <c r="P71" s="22">
        <v>811</v>
      </c>
      <c r="Q71" s="18">
        <v>41722</v>
      </c>
      <c r="R71" s="17" t="s">
        <v>1607</v>
      </c>
      <c r="S71" s="16">
        <v>41726</v>
      </c>
    </row>
    <row r="72" spans="1:19" ht="22.5" x14ac:dyDescent="0.25">
      <c r="A72" s="16">
        <v>41698</v>
      </c>
      <c r="B72" s="17" t="s">
        <v>1567</v>
      </c>
      <c r="C72" s="17"/>
      <c r="D72" s="16">
        <v>41747</v>
      </c>
      <c r="E72" s="17"/>
      <c r="F72" s="58" t="s">
        <v>1606</v>
      </c>
      <c r="G72" s="22" t="s">
        <v>1568</v>
      </c>
      <c r="H72" s="35">
        <v>57000</v>
      </c>
      <c r="I72" s="17" t="s">
        <v>1569</v>
      </c>
      <c r="J72" s="35" t="s">
        <v>1580</v>
      </c>
      <c r="K72" s="16">
        <v>41726</v>
      </c>
      <c r="L72" s="17"/>
      <c r="M72" s="17"/>
      <c r="N72" s="17"/>
      <c r="O72" s="17"/>
      <c r="P72" s="22">
        <v>164147</v>
      </c>
      <c r="Q72" s="18">
        <v>41726</v>
      </c>
      <c r="R72" s="17" t="s">
        <v>1605</v>
      </c>
      <c r="S72" s="16">
        <v>41747</v>
      </c>
    </row>
    <row r="73" spans="1:19" ht="23.25" customHeight="1" x14ac:dyDescent="0.25">
      <c r="A73" s="16">
        <v>41718</v>
      </c>
      <c r="B73" s="17" t="s">
        <v>1570</v>
      </c>
      <c r="C73" s="17"/>
      <c r="D73" s="16">
        <v>41733</v>
      </c>
      <c r="E73" s="17"/>
      <c r="F73" s="58" t="s">
        <v>1592</v>
      </c>
      <c r="G73" s="22" t="s">
        <v>1571</v>
      </c>
      <c r="H73" s="35">
        <v>3450</v>
      </c>
      <c r="I73" s="17" t="s">
        <v>1572</v>
      </c>
      <c r="J73" s="35">
        <v>3450</v>
      </c>
      <c r="K73" s="16">
        <v>41733</v>
      </c>
      <c r="L73" s="17">
        <v>164190</v>
      </c>
      <c r="M73" s="16">
        <v>41726</v>
      </c>
      <c r="N73" s="17">
        <v>229524</v>
      </c>
      <c r="O73" s="16">
        <v>41733</v>
      </c>
      <c r="P73" s="22"/>
      <c r="Q73" s="22"/>
      <c r="R73" s="22" t="s">
        <v>1593</v>
      </c>
      <c r="S73" s="18" t="s">
        <v>1594</v>
      </c>
    </row>
    <row r="74" spans="1:19" ht="24" x14ac:dyDescent="0.25">
      <c r="A74" s="16">
        <v>41724</v>
      </c>
      <c r="B74" s="17" t="s">
        <v>1613</v>
      </c>
      <c r="C74" s="17"/>
      <c r="D74" s="16">
        <v>41741</v>
      </c>
      <c r="E74" s="17"/>
      <c r="F74" s="58" t="s">
        <v>1628</v>
      </c>
      <c r="G74" s="91" t="s">
        <v>1614</v>
      </c>
      <c r="H74" s="92">
        <v>45900</v>
      </c>
      <c r="I74" s="91" t="s">
        <v>1615</v>
      </c>
      <c r="J74" s="35">
        <v>45900</v>
      </c>
      <c r="K74" s="16">
        <v>41732</v>
      </c>
      <c r="L74" s="17"/>
      <c r="M74" s="16"/>
      <c r="N74" s="17"/>
      <c r="O74" s="16"/>
      <c r="P74" s="22">
        <v>214184</v>
      </c>
      <c r="Q74" s="18">
        <v>41732</v>
      </c>
      <c r="R74" s="22" t="s">
        <v>233</v>
      </c>
      <c r="S74" s="18">
        <v>41741</v>
      </c>
    </row>
    <row r="75" spans="1:19" ht="36.75" customHeight="1" x14ac:dyDescent="0.25">
      <c r="A75" s="16">
        <v>41730</v>
      </c>
      <c r="B75" s="17" t="s">
        <v>1581</v>
      </c>
      <c r="C75" s="16">
        <v>41810</v>
      </c>
      <c r="D75" s="95">
        <v>41808</v>
      </c>
      <c r="E75" s="17"/>
      <c r="F75" s="96" t="s">
        <v>1739</v>
      </c>
      <c r="G75" s="22" t="s">
        <v>77</v>
      </c>
      <c r="H75" s="35">
        <v>26314</v>
      </c>
      <c r="I75" s="17" t="s">
        <v>78</v>
      </c>
      <c r="J75" s="35">
        <v>26314</v>
      </c>
      <c r="K75" s="16">
        <v>41808</v>
      </c>
      <c r="L75" s="17"/>
      <c r="M75" s="17"/>
      <c r="N75" s="17"/>
      <c r="O75" s="17"/>
      <c r="P75" s="22" t="s">
        <v>1735</v>
      </c>
      <c r="Q75" s="18" t="s">
        <v>1736</v>
      </c>
      <c r="R75" s="22" t="s">
        <v>1737</v>
      </c>
      <c r="S75" s="18" t="s">
        <v>1738</v>
      </c>
    </row>
    <row r="76" spans="1:19" ht="24.75" customHeight="1" x14ac:dyDescent="0.25">
      <c r="A76" s="16">
        <v>41730</v>
      </c>
      <c r="B76" s="17" t="s">
        <v>1582</v>
      </c>
      <c r="C76" s="17"/>
      <c r="D76" s="16">
        <v>41738</v>
      </c>
      <c r="E76" s="17"/>
      <c r="F76" s="58" t="s">
        <v>1596</v>
      </c>
      <c r="G76" s="22" t="s">
        <v>1583</v>
      </c>
      <c r="H76" s="35">
        <v>3990</v>
      </c>
      <c r="I76" s="17" t="s">
        <v>922</v>
      </c>
      <c r="J76" s="35">
        <v>3990</v>
      </c>
      <c r="K76" s="16">
        <v>41738</v>
      </c>
      <c r="L76" s="25">
        <v>203826</v>
      </c>
      <c r="M76" s="16">
        <v>41731</v>
      </c>
      <c r="N76" s="17">
        <v>265562</v>
      </c>
      <c r="O76" s="16">
        <v>41738</v>
      </c>
      <c r="P76" s="17"/>
      <c r="Q76" s="17"/>
      <c r="R76" s="17" t="s">
        <v>1595</v>
      </c>
      <c r="S76" s="16">
        <v>41737</v>
      </c>
    </row>
    <row r="77" spans="1:19" ht="22.5" x14ac:dyDescent="0.25">
      <c r="A77" s="16">
        <v>41732</v>
      </c>
      <c r="B77" s="17" t="s">
        <v>1616</v>
      </c>
      <c r="C77" s="17"/>
      <c r="D77" s="16">
        <v>41745</v>
      </c>
      <c r="E77" s="17"/>
      <c r="F77" s="93" t="s">
        <v>1627</v>
      </c>
      <c r="G77" s="22" t="s">
        <v>1617</v>
      </c>
      <c r="H77" s="35">
        <v>1450</v>
      </c>
      <c r="I77" s="17" t="s">
        <v>1618</v>
      </c>
      <c r="J77" s="35">
        <v>1450</v>
      </c>
      <c r="K77" s="16">
        <v>41745</v>
      </c>
      <c r="L77" s="17"/>
      <c r="M77" s="17"/>
      <c r="N77" s="17"/>
      <c r="O77" s="17"/>
      <c r="P77" s="17">
        <v>327948</v>
      </c>
      <c r="Q77" s="16">
        <v>41745</v>
      </c>
      <c r="R77" s="17" t="s">
        <v>1626</v>
      </c>
      <c r="S77" s="16">
        <v>41736</v>
      </c>
    </row>
    <row r="78" spans="1:19" ht="21.75" customHeight="1" x14ac:dyDescent="0.25">
      <c r="A78" s="16">
        <v>41733</v>
      </c>
      <c r="B78" s="17" t="s">
        <v>1619</v>
      </c>
      <c r="C78" s="17"/>
      <c r="D78" s="16">
        <v>41772</v>
      </c>
      <c r="E78" s="17"/>
      <c r="F78" s="93" t="s">
        <v>1661</v>
      </c>
      <c r="G78" s="22" t="s">
        <v>1620</v>
      </c>
      <c r="H78" s="35">
        <v>2240</v>
      </c>
      <c r="I78" s="17" t="s">
        <v>1621</v>
      </c>
      <c r="J78" s="35">
        <v>2240</v>
      </c>
      <c r="K78" s="16">
        <v>41772</v>
      </c>
      <c r="L78" s="17">
        <v>389536</v>
      </c>
      <c r="M78" s="16">
        <v>41752</v>
      </c>
      <c r="N78" s="17">
        <v>542408</v>
      </c>
      <c r="O78" s="16">
        <v>41772</v>
      </c>
      <c r="P78" s="17"/>
      <c r="Q78" s="17"/>
      <c r="R78" s="17" t="s">
        <v>1662</v>
      </c>
      <c r="S78" s="16">
        <v>41772</v>
      </c>
    </row>
    <row r="79" spans="1:19" ht="26.25" customHeight="1" x14ac:dyDescent="0.25">
      <c r="A79" s="16">
        <v>41744</v>
      </c>
      <c r="B79" s="17" t="s">
        <v>1622</v>
      </c>
      <c r="C79" s="17"/>
      <c r="D79" s="16">
        <v>41758</v>
      </c>
      <c r="E79" s="17"/>
      <c r="F79" s="58" t="s">
        <v>1643</v>
      </c>
      <c r="G79" s="22" t="s">
        <v>591</v>
      </c>
      <c r="H79" s="35">
        <v>9600</v>
      </c>
      <c r="I79" s="17" t="s">
        <v>152</v>
      </c>
      <c r="J79" s="35">
        <v>9600</v>
      </c>
      <c r="K79" s="16">
        <v>41758</v>
      </c>
      <c r="L79" s="17"/>
      <c r="M79" s="17"/>
      <c r="N79" s="17"/>
      <c r="O79" s="17"/>
      <c r="P79" s="17">
        <v>438655</v>
      </c>
      <c r="Q79" s="16">
        <v>41758</v>
      </c>
      <c r="R79" s="17" t="s">
        <v>1644</v>
      </c>
      <c r="S79" s="16">
        <v>41751</v>
      </c>
    </row>
    <row r="80" spans="1:19" ht="21" customHeight="1" x14ac:dyDescent="0.25">
      <c r="A80" s="16">
        <v>41744</v>
      </c>
      <c r="B80" s="17" t="s">
        <v>1623</v>
      </c>
      <c r="C80" s="17"/>
      <c r="D80" s="16">
        <v>41758</v>
      </c>
      <c r="E80" s="17"/>
      <c r="F80" s="58" t="s">
        <v>1643</v>
      </c>
      <c r="G80" s="22" t="s">
        <v>1038</v>
      </c>
      <c r="H80" s="35">
        <v>10280</v>
      </c>
      <c r="I80" s="17" t="s">
        <v>143</v>
      </c>
      <c r="J80" s="35" t="s">
        <v>1646</v>
      </c>
      <c r="K80" s="16">
        <v>41758</v>
      </c>
      <c r="L80" s="17"/>
      <c r="M80" s="17"/>
      <c r="N80" s="17"/>
      <c r="O80" s="17"/>
      <c r="P80" s="17">
        <v>439145</v>
      </c>
      <c r="Q80" s="16">
        <v>41758</v>
      </c>
      <c r="R80" s="17" t="s">
        <v>1647</v>
      </c>
      <c r="S80" s="16">
        <v>41751</v>
      </c>
    </row>
    <row r="81" spans="1:19" ht="28.5" customHeight="1" x14ac:dyDescent="0.25">
      <c r="A81" s="16">
        <v>41750</v>
      </c>
      <c r="B81" s="17" t="s">
        <v>1624</v>
      </c>
      <c r="C81" s="17"/>
      <c r="D81" s="16">
        <v>41758</v>
      </c>
      <c r="E81" s="17"/>
      <c r="F81" s="58" t="s">
        <v>1643</v>
      </c>
      <c r="G81" s="22" t="s">
        <v>1625</v>
      </c>
      <c r="H81" s="35">
        <v>39</v>
      </c>
      <c r="I81" s="17" t="s">
        <v>149</v>
      </c>
      <c r="J81" s="35">
        <v>39</v>
      </c>
      <c r="K81" s="16">
        <v>41758</v>
      </c>
      <c r="L81" s="17"/>
      <c r="M81" s="17"/>
      <c r="N81" s="17"/>
      <c r="O81" s="17"/>
      <c r="P81" s="17">
        <v>439140</v>
      </c>
      <c r="Q81" s="16">
        <v>41758</v>
      </c>
      <c r="R81" s="17" t="s">
        <v>1645</v>
      </c>
      <c r="S81" s="16">
        <v>41750</v>
      </c>
    </row>
    <row r="82" spans="1:19" ht="22.5" x14ac:dyDescent="0.25">
      <c r="A82" s="16">
        <v>41752</v>
      </c>
      <c r="B82" s="17" t="s">
        <v>1641</v>
      </c>
      <c r="C82" s="17"/>
      <c r="D82" s="95">
        <v>41806</v>
      </c>
      <c r="E82" s="17"/>
      <c r="F82" s="96" t="s">
        <v>1734</v>
      </c>
      <c r="G82" s="22" t="s">
        <v>1642</v>
      </c>
      <c r="H82" s="35">
        <v>5048.8599999999997</v>
      </c>
      <c r="I82" s="17" t="s">
        <v>196</v>
      </c>
      <c r="J82" s="35">
        <v>5048.8599999999997</v>
      </c>
      <c r="K82" s="16">
        <v>41806</v>
      </c>
      <c r="L82" s="17">
        <v>1218</v>
      </c>
      <c r="M82" s="16">
        <v>41759</v>
      </c>
      <c r="N82" s="94">
        <v>1863</v>
      </c>
      <c r="O82" s="95">
        <v>41806</v>
      </c>
      <c r="P82" s="17"/>
      <c r="Q82" s="17"/>
      <c r="R82" s="94" t="s">
        <v>1733</v>
      </c>
      <c r="S82" s="16">
        <v>41792</v>
      </c>
    </row>
    <row r="83" spans="1:19" ht="22.5" x14ac:dyDescent="0.25">
      <c r="A83" s="16">
        <v>41765</v>
      </c>
      <c r="B83" s="17" t="s">
        <v>1663</v>
      </c>
      <c r="C83" s="17"/>
      <c r="D83" s="16">
        <v>41775</v>
      </c>
      <c r="E83" s="17"/>
      <c r="F83" s="93" t="s">
        <v>1681</v>
      </c>
      <c r="G83" s="22" t="s">
        <v>1678</v>
      </c>
      <c r="H83" s="35">
        <v>35200</v>
      </c>
      <c r="I83" s="17" t="s">
        <v>1679</v>
      </c>
      <c r="J83" s="35">
        <v>35200</v>
      </c>
      <c r="K83" s="16">
        <v>41775</v>
      </c>
      <c r="L83" s="17"/>
      <c r="M83" s="17"/>
      <c r="N83" s="17"/>
      <c r="O83" s="17"/>
      <c r="P83" s="17">
        <v>584460</v>
      </c>
      <c r="Q83" s="16">
        <v>41775</v>
      </c>
      <c r="R83" s="17" t="s">
        <v>1682</v>
      </c>
      <c r="S83" s="16">
        <v>41772</v>
      </c>
    </row>
    <row r="84" spans="1:19" ht="30" customHeight="1" x14ac:dyDescent="0.25">
      <c r="A84" s="16">
        <v>41778</v>
      </c>
      <c r="B84" s="28" t="s">
        <v>1680</v>
      </c>
      <c r="C84" s="16">
        <v>41800</v>
      </c>
      <c r="D84" s="16">
        <v>41788</v>
      </c>
      <c r="E84" s="17"/>
      <c r="F84" s="26" t="s">
        <v>1685</v>
      </c>
      <c r="G84" s="22" t="s">
        <v>1625</v>
      </c>
      <c r="H84" s="35">
        <v>39</v>
      </c>
      <c r="I84" s="17" t="s">
        <v>149</v>
      </c>
      <c r="J84" s="35">
        <v>39</v>
      </c>
      <c r="K84" s="16">
        <v>41788</v>
      </c>
      <c r="L84" s="17"/>
      <c r="M84" s="17"/>
      <c r="N84" s="17"/>
      <c r="O84" s="17"/>
      <c r="P84" s="17">
        <v>705204</v>
      </c>
      <c r="Q84" s="16">
        <v>41788</v>
      </c>
      <c r="R84" s="17" t="s">
        <v>1686</v>
      </c>
      <c r="S84" s="16">
        <v>41778</v>
      </c>
    </row>
    <row r="85" spans="1:19" ht="22.5" customHeight="1" x14ac:dyDescent="0.25">
      <c r="A85" s="16">
        <v>41778</v>
      </c>
      <c r="B85" s="17" t="s">
        <v>1701</v>
      </c>
      <c r="C85" s="16">
        <v>41801</v>
      </c>
      <c r="D85" s="16">
        <v>41788</v>
      </c>
      <c r="E85" s="17"/>
      <c r="F85" s="58" t="s">
        <v>1685</v>
      </c>
      <c r="G85" s="22" t="s">
        <v>1721</v>
      </c>
      <c r="H85" s="35">
        <v>56000</v>
      </c>
      <c r="I85" s="17" t="s">
        <v>1722</v>
      </c>
      <c r="J85" s="19">
        <v>56000</v>
      </c>
      <c r="K85" s="16">
        <v>41788</v>
      </c>
      <c r="L85" s="17"/>
      <c r="M85" s="17"/>
      <c r="N85" s="17"/>
      <c r="O85" s="17"/>
      <c r="P85" s="17">
        <v>705205</v>
      </c>
      <c r="Q85" s="16">
        <v>41788</v>
      </c>
      <c r="R85" s="17" t="s">
        <v>1762</v>
      </c>
      <c r="S85" s="16">
        <v>41779</v>
      </c>
    </row>
    <row r="86" spans="1:19" ht="22.5" customHeight="1" x14ac:dyDescent="0.25">
      <c r="A86" s="16">
        <v>41778</v>
      </c>
      <c r="B86" s="17" t="s">
        <v>1719</v>
      </c>
      <c r="C86" s="16">
        <v>41801</v>
      </c>
      <c r="D86" s="16">
        <v>41788</v>
      </c>
      <c r="E86" s="17"/>
      <c r="F86" s="58" t="s">
        <v>1685</v>
      </c>
      <c r="G86" s="22" t="s">
        <v>1721</v>
      </c>
      <c r="H86" s="35">
        <v>84000</v>
      </c>
      <c r="I86" s="17" t="s">
        <v>1722</v>
      </c>
      <c r="J86" s="19">
        <v>84000</v>
      </c>
      <c r="K86" s="16">
        <v>41788</v>
      </c>
      <c r="L86" s="17"/>
      <c r="M86" s="17"/>
      <c r="N86" s="17"/>
      <c r="O86" s="17"/>
      <c r="P86" s="17">
        <v>705206</v>
      </c>
      <c r="Q86" s="16">
        <v>41788</v>
      </c>
      <c r="R86" s="17" t="s">
        <v>1763</v>
      </c>
      <c r="S86" s="16">
        <v>41779</v>
      </c>
    </row>
    <row r="87" spans="1:19" ht="24" customHeight="1" x14ac:dyDescent="0.25">
      <c r="A87" s="16">
        <v>41778</v>
      </c>
      <c r="B87" s="17" t="s">
        <v>1702</v>
      </c>
      <c r="C87" s="16">
        <v>41801</v>
      </c>
      <c r="D87" s="16">
        <v>41788</v>
      </c>
      <c r="E87" s="17"/>
      <c r="F87" s="58" t="s">
        <v>1685</v>
      </c>
      <c r="G87" s="22" t="s">
        <v>466</v>
      </c>
      <c r="H87" s="35">
        <v>4000</v>
      </c>
      <c r="I87" s="17" t="s">
        <v>140</v>
      </c>
      <c r="J87" s="19">
        <v>4000</v>
      </c>
      <c r="K87" s="16">
        <v>41788</v>
      </c>
      <c r="L87" s="17"/>
      <c r="M87" s="17"/>
      <c r="N87" s="17"/>
      <c r="O87" s="17"/>
      <c r="P87" s="17">
        <v>705209</v>
      </c>
      <c r="Q87" s="16">
        <v>41788</v>
      </c>
      <c r="R87" s="17" t="s">
        <v>233</v>
      </c>
      <c r="S87" s="16">
        <v>41778</v>
      </c>
    </row>
    <row r="88" spans="1:19" ht="22.5" x14ac:dyDescent="0.25">
      <c r="A88" s="16">
        <v>41778</v>
      </c>
      <c r="B88" s="17" t="s">
        <v>1703</v>
      </c>
      <c r="C88" s="16">
        <v>41810</v>
      </c>
      <c r="D88" s="16">
        <v>41786</v>
      </c>
      <c r="E88" s="17"/>
      <c r="F88" s="58" t="s">
        <v>1683</v>
      </c>
      <c r="G88" s="22" t="s">
        <v>1723</v>
      </c>
      <c r="H88" s="35">
        <v>600</v>
      </c>
      <c r="I88" s="17" t="s">
        <v>1482</v>
      </c>
      <c r="J88" s="19">
        <v>600</v>
      </c>
      <c r="K88" s="16">
        <v>41786</v>
      </c>
      <c r="L88" s="17"/>
      <c r="M88" s="17"/>
      <c r="N88" s="17"/>
      <c r="O88" s="17"/>
      <c r="P88" s="17">
        <v>676635</v>
      </c>
      <c r="Q88" s="16">
        <v>41786</v>
      </c>
      <c r="R88" s="17" t="s">
        <v>1773</v>
      </c>
      <c r="S88" s="16">
        <v>41780</v>
      </c>
    </row>
    <row r="89" spans="1:19" ht="27" customHeight="1" x14ac:dyDescent="0.25">
      <c r="A89" s="16">
        <v>41778</v>
      </c>
      <c r="B89" s="17" t="s">
        <v>1704</v>
      </c>
      <c r="C89" s="16">
        <v>41836</v>
      </c>
      <c r="D89" s="16">
        <v>41815</v>
      </c>
      <c r="E89" s="17"/>
      <c r="F89" s="58" t="s">
        <v>1764</v>
      </c>
      <c r="G89" s="22" t="s">
        <v>1724</v>
      </c>
      <c r="H89" s="35">
        <v>5000</v>
      </c>
      <c r="I89" s="17" t="s">
        <v>140</v>
      </c>
      <c r="J89" s="19">
        <v>5000</v>
      </c>
      <c r="K89" s="16">
        <v>41815</v>
      </c>
      <c r="L89" s="17"/>
      <c r="M89" s="17"/>
      <c r="N89" s="17"/>
      <c r="O89" s="17"/>
      <c r="P89" s="17">
        <v>40644</v>
      </c>
      <c r="Q89" s="16">
        <v>41815</v>
      </c>
      <c r="R89" s="17" t="s">
        <v>1767</v>
      </c>
      <c r="S89" s="16">
        <v>41810</v>
      </c>
    </row>
    <row r="90" spans="1:19" ht="26.25" customHeight="1" x14ac:dyDescent="0.25">
      <c r="A90" s="16">
        <v>41778</v>
      </c>
      <c r="B90" s="17" t="s">
        <v>1705</v>
      </c>
      <c r="C90" s="16">
        <v>41836</v>
      </c>
      <c r="D90" s="16">
        <v>41815</v>
      </c>
      <c r="E90" s="17"/>
      <c r="F90" s="58" t="s">
        <v>1764</v>
      </c>
      <c r="G90" s="22" t="s">
        <v>1727</v>
      </c>
      <c r="H90" s="35">
        <v>5000</v>
      </c>
      <c r="I90" s="17" t="s">
        <v>140</v>
      </c>
      <c r="J90" s="19">
        <v>5000</v>
      </c>
      <c r="K90" s="16">
        <v>41815</v>
      </c>
      <c r="L90" s="17"/>
      <c r="M90" s="17"/>
      <c r="N90" s="17"/>
      <c r="O90" s="17"/>
      <c r="P90" s="17">
        <v>40643</v>
      </c>
      <c r="Q90" s="16">
        <v>41815</v>
      </c>
      <c r="R90" s="17" t="s">
        <v>1766</v>
      </c>
      <c r="S90" s="16">
        <v>41810</v>
      </c>
    </row>
    <row r="91" spans="1:19" ht="21" customHeight="1" x14ac:dyDescent="0.25">
      <c r="A91" s="16">
        <v>41778</v>
      </c>
      <c r="B91" s="17" t="s">
        <v>1706</v>
      </c>
      <c r="C91" s="16">
        <v>41820</v>
      </c>
      <c r="D91" s="16">
        <v>41796</v>
      </c>
      <c r="E91" s="17"/>
      <c r="F91" s="58" t="s">
        <v>1698</v>
      </c>
      <c r="G91" s="22" t="s">
        <v>931</v>
      </c>
      <c r="H91" s="35">
        <v>39</v>
      </c>
      <c r="I91" s="17" t="s">
        <v>149</v>
      </c>
      <c r="J91" s="19">
        <v>39</v>
      </c>
      <c r="K91" s="16">
        <v>41796</v>
      </c>
      <c r="L91" s="17"/>
      <c r="M91" s="17"/>
      <c r="N91" s="17"/>
      <c r="O91" s="17"/>
      <c r="P91" s="17">
        <v>788477</v>
      </c>
      <c r="Q91" s="16">
        <v>41796</v>
      </c>
      <c r="R91" s="17" t="s">
        <v>1756</v>
      </c>
      <c r="S91" s="17" t="s">
        <v>1757</v>
      </c>
    </row>
    <row r="92" spans="1:19" ht="22.5" x14ac:dyDescent="0.25">
      <c r="A92" s="16">
        <v>41778</v>
      </c>
      <c r="B92" s="17" t="s">
        <v>1707</v>
      </c>
      <c r="C92" s="16"/>
      <c r="D92" s="16">
        <v>41817</v>
      </c>
      <c r="E92" s="17"/>
      <c r="F92" s="58" t="s">
        <v>2130</v>
      </c>
      <c r="G92" s="22" t="s">
        <v>2119</v>
      </c>
      <c r="H92" s="35">
        <v>29200</v>
      </c>
      <c r="I92" s="17" t="s">
        <v>2120</v>
      </c>
      <c r="J92" s="17" t="s">
        <v>2129</v>
      </c>
      <c r="K92" s="16">
        <v>41785</v>
      </c>
      <c r="L92" s="17"/>
      <c r="M92" s="17"/>
      <c r="N92" s="17"/>
      <c r="O92" s="17"/>
      <c r="P92" s="17">
        <v>664399</v>
      </c>
      <c r="Q92" s="16">
        <v>41785</v>
      </c>
      <c r="R92" s="17" t="s">
        <v>233</v>
      </c>
      <c r="S92" s="16">
        <v>41817</v>
      </c>
    </row>
    <row r="93" spans="1:19" ht="30.75" customHeight="1" x14ac:dyDescent="0.25">
      <c r="A93" s="16">
        <v>41779</v>
      </c>
      <c r="B93" s="17" t="s">
        <v>1728</v>
      </c>
      <c r="C93" s="16">
        <v>41820</v>
      </c>
      <c r="D93" s="16">
        <v>41800</v>
      </c>
      <c r="E93" s="17"/>
      <c r="F93" s="58" t="s">
        <v>1755</v>
      </c>
      <c r="G93" s="22" t="s">
        <v>1729</v>
      </c>
      <c r="H93" s="35">
        <v>4650.32</v>
      </c>
      <c r="I93" s="17" t="s">
        <v>196</v>
      </c>
      <c r="J93" s="19">
        <v>4650</v>
      </c>
      <c r="K93" s="16">
        <v>41795</v>
      </c>
      <c r="L93" s="17"/>
      <c r="M93" s="17"/>
      <c r="N93" s="17"/>
      <c r="O93" s="17"/>
      <c r="P93" s="17">
        <v>1642</v>
      </c>
      <c r="Q93" s="16">
        <v>41795</v>
      </c>
      <c r="R93" s="17" t="s">
        <v>1754</v>
      </c>
      <c r="S93" s="16">
        <v>41800</v>
      </c>
    </row>
    <row r="94" spans="1:19" ht="27" customHeight="1" x14ac:dyDescent="0.25">
      <c r="A94" s="16">
        <v>41780</v>
      </c>
      <c r="B94" s="17" t="s">
        <v>1708</v>
      </c>
      <c r="C94" s="16">
        <v>41816</v>
      </c>
      <c r="D94" s="16">
        <v>41796</v>
      </c>
      <c r="E94" s="17"/>
      <c r="F94" s="58" t="s">
        <v>1698</v>
      </c>
      <c r="G94" s="22" t="s">
        <v>591</v>
      </c>
      <c r="H94" s="35">
        <v>37500</v>
      </c>
      <c r="I94" s="17" t="s">
        <v>152</v>
      </c>
      <c r="J94" s="19">
        <v>37500</v>
      </c>
      <c r="K94" s="16">
        <v>41796</v>
      </c>
      <c r="L94" s="17"/>
      <c r="M94" s="17"/>
      <c r="N94" s="17"/>
      <c r="O94" s="17"/>
      <c r="P94" s="17">
        <v>788467</v>
      </c>
      <c r="Q94" s="16">
        <v>41796</v>
      </c>
      <c r="R94" s="17" t="s">
        <v>1760</v>
      </c>
      <c r="S94" s="17" t="s">
        <v>1761</v>
      </c>
    </row>
    <row r="95" spans="1:19" ht="30" customHeight="1" x14ac:dyDescent="0.25">
      <c r="A95" s="16">
        <v>41782</v>
      </c>
      <c r="B95" s="17" t="s">
        <v>1709</v>
      </c>
      <c r="C95" s="16">
        <v>41842</v>
      </c>
      <c r="D95" s="16">
        <v>41857</v>
      </c>
      <c r="E95" s="17"/>
      <c r="F95" s="58" t="s">
        <v>1869</v>
      </c>
      <c r="G95" s="22" t="s">
        <v>1730</v>
      </c>
      <c r="H95" s="35">
        <v>61510</v>
      </c>
      <c r="I95" s="17" t="s">
        <v>622</v>
      </c>
      <c r="J95" s="19">
        <v>61510</v>
      </c>
      <c r="K95" s="16">
        <v>41857</v>
      </c>
      <c r="L95" s="17"/>
      <c r="M95" s="17"/>
      <c r="N95" s="17"/>
      <c r="O95" s="17"/>
      <c r="P95" s="17">
        <v>428926</v>
      </c>
      <c r="Q95" s="16">
        <v>41857</v>
      </c>
      <c r="R95" s="17" t="s">
        <v>1872</v>
      </c>
      <c r="S95" s="16">
        <v>41848</v>
      </c>
    </row>
    <row r="96" spans="1:19" ht="30" customHeight="1" x14ac:dyDescent="0.25">
      <c r="A96" s="16">
        <v>41785</v>
      </c>
      <c r="B96" s="17" t="s">
        <v>1710</v>
      </c>
      <c r="C96" s="16">
        <v>41820</v>
      </c>
      <c r="D96" s="16">
        <v>41795</v>
      </c>
      <c r="E96" s="17"/>
      <c r="F96" s="58" t="s">
        <v>1759</v>
      </c>
      <c r="G96" s="22" t="s">
        <v>1731</v>
      </c>
      <c r="H96" s="35">
        <v>9590</v>
      </c>
      <c r="I96" s="17" t="s">
        <v>1732</v>
      </c>
      <c r="J96" s="19">
        <v>9590</v>
      </c>
      <c r="K96" s="16">
        <v>41795</v>
      </c>
      <c r="L96" s="17"/>
      <c r="M96" s="17"/>
      <c r="N96" s="17"/>
      <c r="O96" s="17"/>
      <c r="P96" s="17">
        <v>775757</v>
      </c>
      <c r="Q96" s="16">
        <v>41795</v>
      </c>
      <c r="R96" s="17" t="s">
        <v>1758</v>
      </c>
      <c r="S96" s="16">
        <v>41788</v>
      </c>
    </row>
    <row r="97" spans="1:19" ht="22.5" customHeight="1" x14ac:dyDescent="0.25">
      <c r="A97" s="16">
        <v>41787</v>
      </c>
      <c r="B97" s="17" t="s">
        <v>1711</v>
      </c>
      <c r="C97" s="16">
        <v>41814</v>
      </c>
      <c r="D97" s="16">
        <v>41823</v>
      </c>
      <c r="E97" s="17"/>
      <c r="F97" s="58" t="s">
        <v>1803</v>
      </c>
      <c r="G97" s="22" t="s">
        <v>1740</v>
      </c>
      <c r="H97" s="35">
        <v>8792</v>
      </c>
      <c r="I97" s="17" t="s">
        <v>1741</v>
      </c>
      <c r="J97" s="19">
        <v>8792</v>
      </c>
      <c r="K97" s="16">
        <v>41823</v>
      </c>
      <c r="L97" s="17">
        <v>803180</v>
      </c>
      <c r="M97" s="16">
        <v>41799</v>
      </c>
      <c r="N97" s="17">
        <v>126334</v>
      </c>
      <c r="O97" s="16">
        <v>41823</v>
      </c>
      <c r="P97" s="17"/>
      <c r="Q97" s="17"/>
      <c r="R97" s="17" t="s">
        <v>223</v>
      </c>
      <c r="S97" s="16">
        <v>41806</v>
      </c>
    </row>
    <row r="98" spans="1:19" ht="24" customHeight="1" x14ac:dyDescent="0.25">
      <c r="A98" s="16">
        <v>41789</v>
      </c>
      <c r="B98" s="17" t="s">
        <v>1712</v>
      </c>
      <c r="C98" s="16">
        <v>41807</v>
      </c>
      <c r="D98" s="16">
        <v>41827</v>
      </c>
      <c r="E98" s="17"/>
      <c r="F98" s="58" t="s">
        <v>1814</v>
      </c>
      <c r="G98" s="22" t="s">
        <v>370</v>
      </c>
      <c r="H98" s="35">
        <v>18450</v>
      </c>
      <c r="I98" s="17" t="s">
        <v>1742</v>
      </c>
      <c r="J98" s="35" t="s">
        <v>1813</v>
      </c>
      <c r="K98" s="16">
        <v>41827</v>
      </c>
      <c r="L98" s="17"/>
      <c r="M98" s="16"/>
      <c r="N98" s="17"/>
      <c r="O98" s="17"/>
      <c r="P98" s="17">
        <v>159325</v>
      </c>
      <c r="Q98" s="16">
        <v>41827</v>
      </c>
      <c r="R98" s="17" t="s">
        <v>1812</v>
      </c>
      <c r="S98" s="16">
        <v>41816</v>
      </c>
    </row>
    <row r="99" spans="1:19" ht="52.5" customHeight="1" x14ac:dyDescent="0.25">
      <c r="A99" s="16">
        <v>41791</v>
      </c>
      <c r="B99" s="17" t="s">
        <v>1713</v>
      </c>
      <c r="C99" s="16">
        <v>41902</v>
      </c>
      <c r="D99" s="16">
        <v>41899</v>
      </c>
      <c r="E99" s="17"/>
      <c r="F99" s="58" t="s">
        <v>1945</v>
      </c>
      <c r="G99" s="22" t="s">
        <v>1835</v>
      </c>
      <c r="H99" s="35">
        <v>39471</v>
      </c>
      <c r="I99" s="17" t="s">
        <v>78</v>
      </c>
      <c r="J99" s="35">
        <v>39471</v>
      </c>
      <c r="K99" s="16">
        <v>41899</v>
      </c>
      <c r="L99" s="17"/>
      <c r="M99" s="17"/>
      <c r="N99" s="17"/>
      <c r="O99" s="17"/>
      <c r="P99" s="22" t="s">
        <v>1948</v>
      </c>
      <c r="Q99" s="18" t="s">
        <v>1949</v>
      </c>
      <c r="R99" s="22" t="s">
        <v>1950</v>
      </c>
      <c r="S99" s="18" t="s">
        <v>1951</v>
      </c>
    </row>
    <row r="100" spans="1:19" ht="23.25" customHeight="1" x14ac:dyDescent="0.25">
      <c r="A100" s="16">
        <v>41795</v>
      </c>
      <c r="B100" s="17" t="s">
        <v>1714</v>
      </c>
      <c r="C100" s="17"/>
      <c r="D100" s="16">
        <v>41870</v>
      </c>
      <c r="E100" s="17"/>
      <c r="F100" s="58" t="s">
        <v>1906</v>
      </c>
      <c r="G100" s="22" t="s">
        <v>1743</v>
      </c>
      <c r="H100" s="35">
        <v>99540</v>
      </c>
      <c r="I100" s="17" t="s">
        <v>1744</v>
      </c>
      <c r="J100" s="35" t="s">
        <v>1905</v>
      </c>
      <c r="K100" s="16">
        <v>41870</v>
      </c>
      <c r="L100" s="17"/>
      <c r="M100" s="17"/>
      <c r="N100" s="17"/>
      <c r="O100" s="17"/>
      <c r="P100" s="17">
        <v>539310</v>
      </c>
      <c r="Q100" s="16">
        <v>41870</v>
      </c>
      <c r="R100" s="17" t="s">
        <v>233</v>
      </c>
      <c r="S100" s="16">
        <v>41851</v>
      </c>
    </row>
    <row r="101" spans="1:19" ht="31.5" customHeight="1" x14ac:dyDescent="0.25">
      <c r="A101" s="16">
        <v>41795</v>
      </c>
      <c r="B101" s="17" t="s">
        <v>1715</v>
      </c>
      <c r="C101" s="16">
        <v>41887</v>
      </c>
      <c r="D101" s="16">
        <v>41857</v>
      </c>
      <c r="E101" s="17"/>
      <c r="F101" s="58" t="s">
        <v>1869</v>
      </c>
      <c r="G101" s="22" t="s">
        <v>1717</v>
      </c>
      <c r="H101" s="35">
        <v>8500</v>
      </c>
      <c r="I101" s="17" t="s">
        <v>1718</v>
      </c>
      <c r="J101" s="35">
        <v>8500</v>
      </c>
      <c r="K101" s="16">
        <v>41857</v>
      </c>
      <c r="L101" s="17"/>
      <c r="M101" s="17"/>
      <c r="N101" s="17"/>
      <c r="O101" s="17"/>
      <c r="P101" s="17">
        <v>428292</v>
      </c>
      <c r="Q101" s="16">
        <v>41857</v>
      </c>
      <c r="R101" s="17" t="s">
        <v>1870</v>
      </c>
      <c r="S101" s="16">
        <v>41852</v>
      </c>
    </row>
    <row r="102" spans="1:19" ht="32.25" customHeight="1" x14ac:dyDescent="0.25">
      <c r="A102" s="16">
        <v>41795</v>
      </c>
      <c r="B102" s="17" t="s">
        <v>1716</v>
      </c>
      <c r="C102" s="16">
        <v>41887</v>
      </c>
      <c r="D102" s="16">
        <v>41857</v>
      </c>
      <c r="E102" s="17"/>
      <c r="F102" s="58" t="s">
        <v>1869</v>
      </c>
      <c r="G102" s="22" t="s">
        <v>1720</v>
      </c>
      <c r="H102" s="35">
        <v>5500</v>
      </c>
      <c r="I102" s="17" t="s">
        <v>1718</v>
      </c>
      <c r="J102" s="35">
        <v>5500</v>
      </c>
      <c r="K102" s="16">
        <v>41857</v>
      </c>
      <c r="L102" s="17"/>
      <c r="M102" s="17"/>
      <c r="N102" s="17"/>
      <c r="O102" s="17"/>
      <c r="P102" s="17">
        <v>428921</v>
      </c>
      <c r="Q102" s="16">
        <v>41857</v>
      </c>
      <c r="R102" s="17" t="s">
        <v>1871</v>
      </c>
      <c r="S102" s="16">
        <v>41852</v>
      </c>
    </row>
    <row r="103" spans="1:19" ht="21" customHeight="1" x14ac:dyDescent="0.25">
      <c r="A103" s="16">
        <v>41795</v>
      </c>
      <c r="B103" s="17" t="s">
        <v>1725</v>
      </c>
      <c r="C103" s="16">
        <v>41831</v>
      </c>
      <c r="D103" s="16">
        <v>41823</v>
      </c>
      <c r="E103" s="17"/>
      <c r="F103" s="58" t="s">
        <v>1803</v>
      </c>
      <c r="G103" s="22" t="s">
        <v>1726</v>
      </c>
      <c r="H103" s="35">
        <v>21535</v>
      </c>
      <c r="I103" s="17" t="s">
        <v>801</v>
      </c>
      <c r="J103" s="35">
        <v>21535</v>
      </c>
      <c r="K103" s="16">
        <v>41823</v>
      </c>
      <c r="L103" s="17">
        <v>40641</v>
      </c>
      <c r="M103" s="16">
        <v>41815</v>
      </c>
      <c r="N103" s="17">
        <v>126332</v>
      </c>
      <c r="O103" s="16">
        <v>41823</v>
      </c>
      <c r="P103" s="17"/>
      <c r="Q103" s="17"/>
      <c r="R103" s="17" t="s">
        <v>223</v>
      </c>
      <c r="S103" s="16">
        <v>41818</v>
      </c>
    </row>
    <row r="104" spans="1:19" ht="32.25" customHeight="1" x14ac:dyDescent="0.25">
      <c r="A104" s="16">
        <v>41807</v>
      </c>
      <c r="B104" s="17" t="s">
        <v>1745</v>
      </c>
      <c r="C104" s="16">
        <v>42004</v>
      </c>
      <c r="D104" s="17"/>
      <c r="E104" s="17"/>
      <c r="F104" s="93" t="s">
        <v>2056</v>
      </c>
      <c r="G104" s="22" t="s">
        <v>1771</v>
      </c>
      <c r="H104" s="35">
        <v>1265.04</v>
      </c>
      <c r="I104" s="17" t="s">
        <v>673</v>
      </c>
      <c r="J104" s="35">
        <v>1294.8599999999999</v>
      </c>
      <c r="K104" s="16">
        <v>41837</v>
      </c>
      <c r="L104" s="17">
        <v>191063</v>
      </c>
      <c r="M104" s="16">
        <v>41830</v>
      </c>
      <c r="N104" s="17">
        <v>258404</v>
      </c>
      <c r="O104" s="16">
        <v>41837</v>
      </c>
      <c r="P104" s="17"/>
      <c r="Q104" s="17"/>
      <c r="R104" s="17" t="s">
        <v>1850</v>
      </c>
      <c r="S104" s="16">
        <v>41835</v>
      </c>
    </row>
    <row r="105" spans="1:19" ht="39.75" customHeight="1" x14ac:dyDescent="0.25">
      <c r="A105" s="16">
        <v>41808</v>
      </c>
      <c r="B105" s="17" t="s">
        <v>1746</v>
      </c>
      <c r="C105" s="16">
        <v>41831</v>
      </c>
      <c r="D105" s="16">
        <v>41815</v>
      </c>
      <c r="E105" s="17"/>
      <c r="F105" s="93" t="s">
        <v>1764</v>
      </c>
      <c r="G105" s="22" t="s">
        <v>1724</v>
      </c>
      <c r="H105" s="35">
        <v>11500</v>
      </c>
      <c r="I105" s="17" t="s">
        <v>140</v>
      </c>
      <c r="J105" s="35">
        <v>11500</v>
      </c>
      <c r="K105" s="16">
        <v>41815</v>
      </c>
      <c r="L105" s="17"/>
      <c r="M105" s="17"/>
      <c r="N105" s="17"/>
      <c r="O105" s="17"/>
      <c r="P105" s="17">
        <v>37646</v>
      </c>
      <c r="Q105" s="16">
        <v>41815</v>
      </c>
      <c r="R105" s="17" t="s">
        <v>1765</v>
      </c>
      <c r="S105" s="16">
        <v>41808</v>
      </c>
    </row>
    <row r="106" spans="1:19" ht="28.5" customHeight="1" x14ac:dyDescent="0.25">
      <c r="A106" s="16">
        <v>41808</v>
      </c>
      <c r="B106" s="17" t="s">
        <v>1747</v>
      </c>
      <c r="C106" s="16">
        <v>41831</v>
      </c>
      <c r="D106" s="16">
        <v>41815</v>
      </c>
      <c r="E106" s="17"/>
      <c r="F106" s="58" t="s">
        <v>1764</v>
      </c>
      <c r="G106" s="22" t="s">
        <v>1727</v>
      </c>
      <c r="H106" s="35">
        <v>11500</v>
      </c>
      <c r="I106" s="17" t="s">
        <v>140</v>
      </c>
      <c r="J106" s="35">
        <v>11500</v>
      </c>
      <c r="K106" s="16">
        <v>41815</v>
      </c>
      <c r="L106" s="17"/>
      <c r="M106" s="17"/>
      <c r="N106" s="17"/>
      <c r="O106" s="17"/>
      <c r="P106" s="17">
        <v>37645</v>
      </c>
      <c r="Q106" s="16">
        <v>41815</v>
      </c>
      <c r="R106" s="17" t="s">
        <v>1770</v>
      </c>
      <c r="S106" s="16">
        <v>41808</v>
      </c>
    </row>
    <row r="107" spans="1:19" ht="26.25" customHeight="1" x14ac:dyDescent="0.25">
      <c r="A107" s="16">
        <v>41808</v>
      </c>
      <c r="B107" s="17" t="s">
        <v>1748</v>
      </c>
      <c r="C107" s="16">
        <v>41831</v>
      </c>
      <c r="D107" s="16">
        <v>41815</v>
      </c>
      <c r="E107" s="17"/>
      <c r="F107" s="58" t="s">
        <v>1764</v>
      </c>
      <c r="G107" s="22" t="s">
        <v>1724</v>
      </c>
      <c r="H107" s="35">
        <v>4500</v>
      </c>
      <c r="I107" s="17" t="s">
        <v>140</v>
      </c>
      <c r="J107" s="35">
        <v>4500</v>
      </c>
      <c r="K107" s="16">
        <v>41815</v>
      </c>
      <c r="L107" s="17"/>
      <c r="M107" s="17"/>
      <c r="N107" s="17"/>
      <c r="O107" s="17"/>
      <c r="P107" s="17">
        <v>40645</v>
      </c>
      <c r="Q107" s="16">
        <v>41815</v>
      </c>
      <c r="R107" s="17" t="s">
        <v>1769</v>
      </c>
      <c r="S107" s="16">
        <v>41808</v>
      </c>
    </row>
    <row r="108" spans="1:19" ht="27" customHeight="1" x14ac:dyDescent="0.25">
      <c r="A108" s="16">
        <v>41808</v>
      </c>
      <c r="B108" s="17" t="s">
        <v>1749</v>
      </c>
      <c r="C108" s="16">
        <v>41831</v>
      </c>
      <c r="D108" s="16">
        <v>41815</v>
      </c>
      <c r="E108" s="17"/>
      <c r="F108" s="93" t="s">
        <v>1764</v>
      </c>
      <c r="G108" s="22" t="s">
        <v>1727</v>
      </c>
      <c r="H108" s="35">
        <v>4500</v>
      </c>
      <c r="I108" s="17" t="s">
        <v>140</v>
      </c>
      <c r="J108" s="35">
        <v>4500</v>
      </c>
      <c r="K108" s="16">
        <v>41815</v>
      </c>
      <c r="L108" s="17"/>
      <c r="M108" s="17"/>
      <c r="N108" s="17"/>
      <c r="O108" s="17"/>
      <c r="P108" s="17">
        <v>40646</v>
      </c>
      <c r="Q108" s="16">
        <v>41815</v>
      </c>
      <c r="R108" s="17" t="s">
        <v>1768</v>
      </c>
      <c r="S108" s="16">
        <v>41808</v>
      </c>
    </row>
    <row r="109" spans="1:19" ht="21.75" customHeight="1" x14ac:dyDescent="0.25">
      <c r="A109" s="16">
        <v>41810</v>
      </c>
      <c r="B109" s="17" t="s">
        <v>1750</v>
      </c>
      <c r="C109" s="16">
        <v>41831</v>
      </c>
      <c r="D109" s="16">
        <v>41824</v>
      </c>
      <c r="E109" s="17"/>
      <c r="F109" s="58" t="s">
        <v>1808</v>
      </c>
      <c r="G109" s="22" t="s">
        <v>1724</v>
      </c>
      <c r="H109" s="35">
        <v>2000</v>
      </c>
      <c r="I109" s="17" t="s">
        <v>140</v>
      </c>
      <c r="J109" s="35">
        <v>2000</v>
      </c>
      <c r="K109" s="16">
        <v>41824</v>
      </c>
      <c r="L109" s="17"/>
      <c r="M109" s="17"/>
      <c r="N109" s="17"/>
      <c r="O109" s="17"/>
      <c r="P109" s="17">
        <v>142179</v>
      </c>
      <c r="Q109" s="16">
        <v>41824</v>
      </c>
      <c r="R109" s="17" t="s">
        <v>1810</v>
      </c>
      <c r="S109" s="16">
        <v>41810</v>
      </c>
    </row>
    <row r="110" spans="1:19" ht="22.5" customHeight="1" x14ac:dyDescent="0.25">
      <c r="A110" s="16">
        <v>41810</v>
      </c>
      <c r="B110" s="17" t="s">
        <v>1751</v>
      </c>
      <c r="C110" s="16">
        <v>41831</v>
      </c>
      <c r="D110" s="16">
        <v>41824</v>
      </c>
      <c r="E110" s="17"/>
      <c r="F110" s="58" t="s">
        <v>1808</v>
      </c>
      <c r="G110" s="22" t="s">
        <v>1727</v>
      </c>
      <c r="H110" s="35">
        <v>2000</v>
      </c>
      <c r="I110" s="17" t="s">
        <v>140</v>
      </c>
      <c r="J110" s="35">
        <v>2000</v>
      </c>
      <c r="K110" s="16">
        <v>41824</v>
      </c>
      <c r="L110" s="17"/>
      <c r="M110" s="17"/>
      <c r="N110" s="17"/>
      <c r="O110" s="17"/>
      <c r="P110" s="17">
        <v>142176</v>
      </c>
      <c r="Q110" s="16">
        <v>41824</v>
      </c>
      <c r="R110" s="17" t="s">
        <v>1811</v>
      </c>
      <c r="S110" s="16">
        <v>41810</v>
      </c>
    </row>
    <row r="111" spans="1:19" ht="27.75" customHeight="1" x14ac:dyDescent="0.25">
      <c r="A111" s="16">
        <v>42909</v>
      </c>
      <c r="B111" s="17" t="s">
        <v>1752</v>
      </c>
      <c r="C111" s="16">
        <v>41864</v>
      </c>
      <c r="D111" s="16">
        <v>41954</v>
      </c>
      <c r="E111" s="17"/>
      <c r="F111" s="58" t="s">
        <v>2049</v>
      </c>
      <c r="G111" s="22" t="s">
        <v>1753</v>
      </c>
      <c r="H111" s="35">
        <v>98612</v>
      </c>
      <c r="I111" s="17" t="s">
        <v>1173</v>
      </c>
      <c r="J111" s="35" t="s">
        <v>2048</v>
      </c>
      <c r="K111" s="16">
        <v>41954</v>
      </c>
      <c r="L111" s="17"/>
      <c r="M111" s="17"/>
      <c r="N111" s="17"/>
      <c r="O111" s="17"/>
      <c r="P111" s="17">
        <v>397092</v>
      </c>
      <c r="Q111" s="16">
        <v>41954</v>
      </c>
      <c r="R111" s="17" t="s">
        <v>212</v>
      </c>
      <c r="S111" s="16">
        <v>41949</v>
      </c>
    </row>
    <row r="112" spans="1:19" ht="29.25" customHeight="1" x14ac:dyDescent="0.25">
      <c r="A112" s="16">
        <v>41813</v>
      </c>
      <c r="B112" s="17" t="s">
        <v>1775</v>
      </c>
      <c r="C112" s="16">
        <v>41834</v>
      </c>
      <c r="D112" s="16">
        <v>41830</v>
      </c>
      <c r="E112" s="17"/>
      <c r="F112" s="58" t="s">
        <v>1824</v>
      </c>
      <c r="G112" s="22" t="s">
        <v>1724</v>
      </c>
      <c r="H112" s="35">
        <v>1000</v>
      </c>
      <c r="I112" s="17" t="s">
        <v>140</v>
      </c>
      <c r="J112" s="35">
        <v>1000</v>
      </c>
      <c r="K112" s="16">
        <v>41830</v>
      </c>
      <c r="L112" s="17"/>
      <c r="M112" s="17"/>
      <c r="N112" s="17"/>
      <c r="O112" s="17"/>
      <c r="P112" s="17">
        <v>191330</v>
      </c>
      <c r="Q112" s="16">
        <v>41830</v>
      </c>
      <c r="R112" s="17" t="s">
        <v>1826</v>
      </c>
      <c r="S112" s="16">
        <v>41813</v>
      </c>
    </row>
    <row r="113" spans="1:19" ht="30.75" customHeight="1" x14ac:dyDescent="0.25">
      <c r="A113" s="16">
        <v>41813</v>
      </c>
      <c r="B113" s="17" t="s">
        <v>1776</v>
      </c>
      <c r="C113" s="16">
        <v>41834</v>
      </c>
      <c r="D113" s="16">
        <v>41830</v>
      </c>
      <c r="E113" s="17"/>
      <c r="F113" s="58" t="s">
        <v>1824</v>
      </c>
      <c r="G113" s="22" t="s">
        <v>1727</v>
      </c>
      <c r="H113" s="35">
        <v>1000</v>
      </c>
      <c r="I113" s="17" t="s">
        <v>140</v>
      </c>
      <c r="J113" s="35">
        <v>1000</v>
      </c>
      <c r="K113" s="16">
        <v>41830</v>
      </c>
      <c r="L113" s="17"/>
      <c r="M113" s="17"/>
      <c r="N113" s="17"/>
      <c r="O113" s="17"/>
      <c r="P113" s="17">
        <v>191067</v>
      </c>
      <c r="Q113" s="16">
        <v>41830</v>
      </c>
      <c r="R113" s="17" t="s">
        <v>1825</v>
      </c>
      <c r="S113" s="16">
        <v>41813</v>
      </c>
    </row>
    <row r="114" spans="1:19" ht="34.5" customHeight="1" x14ac:dyDescent="0.25">
      <c r="A114" s="16">
        <v>41814</v>
      </c>
      <c r="B114" s="17" t="s">
        <v>1774</v>
      </c>
      <c r="C114" s="17"/>
      <c r="D114" s="16">
        <v>41824</v>
      </c>
      <c r="E114" s="17"/>
      <c r="F114" s="58" t="s">
        <v>1808</v>
      </c>
      <c r="G114" s="22" t="s">
        <v>1772</v>
      </c>
      <c r="H114" s="35">
        <v>600</v>
      </c>
      <c r="I114" s="17" t="s">
        <v>1164</v>
      </c>
      <c r="J114" s="35">
        <v>600</v>
      </c>
      <c r="K114" s="16">
        <v>41824</v>
      </c>
      <c r="L114" s="17"/>
      <c r="M114" s="17"/>
      <c r="N114" s="17"/>
      <c r="O114" s="17"/>
      <c r="P114" s="17">
        <v>140975</v>
      </c>
      <c r="Q114" s="16">
        <v>41824</v>
      </c>
      <c r="R114" s="17" t="s">
        <v>1809</v>
      </c>
      <c r="S114" s="16">
        <v>41817</v>
      </c>
    </row>
    <row r="115" spans="1:19" ht="24" customHeight="1" x14ac:dyDescent="0.25">
      <c r="A115" s="16">
        <v>41815</v>
      </c>
      <c r="B115" s="17" t="s">
        <v>1777</v>
      </c>
      <c r="C115" s="17"/>
      <c r="D115" s="16">
        <v>41823</v>
      </c>
      <c r="E115" s="17"/>
      <c r="F115" s="58" t="s">
        <v>1803</v>
      </c>
      <c r="G115" s="22" t="s">
        <v>1379</v>
      </c>
      <c r="H115" s="35">
        <v>21400</v>
      </c>
      <c r="I115" s="17" t="s">
        <v>1380</v>
      </c>
      <c r="J115" s="35" t="s">
        <v>1802</v>
      </c>
      <c r="K115" s="16">
        <v>41823</v>
      </c>
      <c r="L115" s="17"/>
      <c r="M115" s="17"/>
      <c r="N115" s="17"/>
      <c r="O115" s="17"/>
      <c r="P115" s="17">
        <v>126333</v>
      </c>
      <c r="Q115" s="16">
        <v>41823</v>
      </c>
      <c r="R115" s="17" t="s">
        <v>1801</v>
      </c>
      <c r="S115" s="16">
        <v>41815</v>
      </c>
    </row>
    <row r="116" spans="1:19" ht="24.75" customHeight="1" x14ac:dyDescent="0.25">
      <c r="A116" s="16">
        <v>41815</v>
      </c>
      <c r="B116" s="17" t="s">
        <v>1778</v>
      </c>
      <c r="C116" s="16">
        <v>41827</v>
      </c>
      <c r="D116" s="16">
        <v>41827</v>
      </c>
      <c r="E116" s="17"/>
      <c r="F116" s="58" t="s">
        <v>1814</v>
      </c>
      <c r="G116" s="22" t="s">
        <v>1779</v>
      </c>
      <c r="H116" s="35">
        <v>2500</v>
      </c>
      <c r="I116" s="17" t="s">
        <v>571</v>
      </c>
      <c r="J116" s="35">
        <v>2500</v>
      </c>
      <c r="K116" s="16">
        <v>41827</v>
      </c>
      <c r="L116" s="17"/>
      <c r="M116" s="17"/>
      <c r="N116" s="17"/>
      <c r="O116" s="17"/>
      <c r="P116" s="17">
        <v>159339</v>
      </c>
      <c r="Q116" s="16">
        <v>41827</v>
      </c>
      <c r="R116" s="17" t="s">
        <v>223</v>
      </c>
      <c r="S116" s="16">
        <v>41817</v>
      </c>
    </row>
    <row r="117" spans="1:19" ht="24.75" customHeight="1" x14ac:dyDescent="0.25">
      <c r="A117" s="16">
        <v>41821</v>
      </c>
      <c r="B117" s="17" t="s">
        <v>1816</v>
      </c>
      <c r="C117" s="16"/>
      <c r="D117" s="16"/>
      <c r="E117" s="17"/>
      <c r="F117" s="58" t="s">
        <v>1834</v>
      </c>
      <c r="G117" s="22" t="s">
        <v>1817</v>
      </c>
      <c r="H117" s="35">
        <v>12000</v>
      </c>
      <c r="I117" s="17" t="s">
        <v>1818</v>
      </c>
      <c r="J117" s="35">
        <v>12000</v>
      </c>
      <c r="K117" s="16">
        <v>41831</v>
      </c>
      <c r="L117" s="17"/>
      <c r="M117" s="17"/>
      <c r="N117" s="17"/>
      <c r="O117" s="17"/>
      <c r="P117" s="17">
        <v>204997</v>
      </c>
      <c r="Q117" s="16">
        <v>41831</v>
      </c>
      <c r="R117" s="17" t="s">
        <v>1833</v>
      </c>
      <c r="S117" s="16">
        <v>41821</v>
      </c>
    </row>
    <row r="118" spans="1:19" ht="27.75" customHeight="1" x14ac:dyDescent="0.25">
      <c r="A118" s="16">
        <v>41823</v>
      </c>
      <c r="B118" s="17" t="s">
        <v>1794</v>
      </c>
      <c r="C118" s="16">
        <v>41857</v>
      </c>
      <c r="D118" s="16">
        <v>41878</v>
      </c>
      <c r="E118" s="17"/>
      <c r="F118" s="58" t="s">
        <v>1912</v>
      </c>
      <c r="G118" s="22" t="s">
        <v>1795</v>
      </c>
      <c r="H118" s="35">
        <v>8500</v>
      </c>
      <c r="I118" s="17" t="s">
        <v>1796</v>
      </c>
      <c r="J118" s="35">
        <v>8500</v>
      </c>
      <c r="K118" s="16">
        <v>41878</v>
      </c>
      <c r="L118" s="17"/>
      <c r="M118" s="17"/>
      <c r="N118" s="17"/>
      <c r="O118" s="17"/>
      <c r="P118" s="17">
        <v>608800</v>
      </c>
      <c r="Q118" s="16">
        <v>41878</v>
      </c>
      <c r="R118" s="17" t="s">
        <v>1913</v>
      </c>
      <c r="S118" s="16">
        <v>41836</v>
      </c>
    </row>
    <row r="119" spans="1:19" ht="22.5" x14ac:dyDescent="0.25">
      <c r="A119" s="16">
        <v>41827</v>
      </c>
      <c r="B119" s="17" t="s">
        <v>1819</v>
      </c>
      <c r="C119" s="16">
        <v>41898</v>
      </c>
      <c r="D119" s="16">
        <v>41862</v>
      </c>
      <c r="E119" s="17"/>
      <c r="F119" s="58" t="s">
        <v>1886</v>
      </c>
      <c r="G119" s="22" t="s">
        <v>1820</v>
      </c>
      <c r="H119" s="35">
        <v>36498</v>
      </c>
      <c r="I119" s="17" t="s">
        <v>143</v>
      </c>
      <c r="J119" s="35" t="s">
        <v>1887</v>
      </c>
      <c r="K119" s="16">
        <v>41862</v>
      </c>
      <c r="L119" s="17"/>
      <c r="M119" s="17"/>
      <c r="N119" s="17"/>
      <c r="O119" s="17"/>
      <c r="P119" s="17">
        <v>467490</v>
      </c>
      <c r="Q119" s="16">
        <v>41862</v>
      </c>
      <c r="R119" s="17" t="s">
        <v>1888</v>
      </c>
      <c r="S119" s="16">
        <v>41856</v>
      </c>
    </row>
    <row r="120" spans="1:19" ht="22.5" x14ac:dyDescent="0.25">
      <c r="A120" s="16">
        <v>41827</v>
      </c>
      <c r="B120" s="17" t="s">
        <v>1821</v>
      </c>
      <c r="C120" s="17"/>
      <c r="D120" s="16">
        <v>41837</v>
      </c>
      <c r="E120" s="17"/>
      <c r="F120" s="26" t="s">
        <v>1848</v>
      </c>
      <c r="G120" s="22" t="s">
        <v>1822</v>
      </c>
      <c r="H120" s="35">
        <v>2000</v>
      </c>
      <c r="I120" s="17" t="s">
        <v>1823</v>
      </c>
      <c r="J120" s="35">
        <v>2000</v>
      </c>
      <c r="K120" s="16">
        <v>41837</v>
      </c>
      <c r="L120" s="17"/>
      <c r="M120" s="17"/>
      <c r="N120" s="17"/>
      <c r="O120" s="17"/>
      <c r="P120" s="17">
        <v>258390</v>
      </c>
      <c r="Q120" s="16">
        <v>41837</v>
      </c>
      <c r="R120" s="17" t="s">
        <v>1849</v>
      </c>
      <c r="S120" s="16">
        <v>41827</v>
      </c>
    </row>
    <row r="121" spans="1:19" ht="23.25" customHeight="1" x14ac:dyDescent="0.25">
      <c r="A121" s="16">
        <v>41829</v>
      </c>
      <c r="B121" s="17" t="s">
        <v>1831</v>
      </c>
      <c r="C121" s="16">
        <v>41852</v>
      </c>
      <c r="D121" s="17"/>
      <c r="E121" s="17"/>
      <c r="F121" s="58" t="s">
        <v>1865</v>
      </c>
      <c r="G121" s="22" t="s">
        <v>1832</v>
      </c>
      <c r="H121" s="35">
        <v>78000</v>
      </c>
      <c r="I121" s="17" t="s">
        <v>160</v>
      </c>
      <c r="J121" s="35">
        <v>78000</v>
      </c>
      <c r="K121" s="16">
        <v>41852</v>
      </c>
      <c r="L121" s="17">
        <v>271507</v>
      </c>
      <c r="M121" s="16">
        <v>41838</v>
      </c>
      <c r="N121" s="17">
        <v>385567</v>
      </c>
      <c r="O121" s="16">
        <v>41852</v>
      </c>
      <c r="P121" s="17"/>
      <c r="Q121" s="17"/>
      <c r="R121" s="17" t="s">
        <v>1864</v>
      </c>
      <c r="S121" s="16">
        <v>41842</v>
      </c>
    </row>
    <row r="122" spans="1:19" ht="22.5" x14ac:dyDescent="0.25">
      <c r="A122" s="16">
        <v>41834</v>
      </c>
      <c r="B122" s="17" t="s">
        <v>1836</v>
      </c>
      <c r="C122" s="17"/>
      <c r="D122" s="16">
        <v>41841</v>
      </c>
      <c r="E122" s="17"/>
      <c r="F122" s="26" t="s">
        <v>1851</v>
      </c>
      <c r="G122" s="22" t="s">
        <v>1838</v>
      </c>
      <c r="H122" s="35">
        <v>3920</v>
      </c>
      <c r="I122" s="17" t="s">
        <v>1837</v>
      </c>
      <c r="J122" s="35">
        <v>3920</v>
      </c>
      <c r="K122" s="16">
        <v>41841</v>
      </c>
      <c r="L122" s="17"/>
      <c r="M122" s="17"/>
      <c r="N122" s="17"/>
      <c r="O122" s="17"/>
      <c r="P122" s="17">
        <v>290158</v>
      </c>
      <c r="Q122" s="16">
        <v>41841</v>
      </c>
      <c r="R122" s="17" t="s">
        <v>1852</v>
      </c>
      <c r="S122" s="16">
        <v>41836</v>
      </c>
    </row>
    <row r="123" spans="1:19" ht="22.5" x14ac:dyDescent="0.25">
      <c r="A123" s="16">
        <v>41834</v>
      </c>
      <c r="B123" s="17" t="s">
        <v>1839</v>
      </c>
      <c r="C123" s="16">
        <v>41898</v>
      </c>
      <c r="D123" s="16">
        <v>41859</v>
      </c>
      <c r="E123" s="17"/>
      <c r="F123" s="58" t="s">
        <v>1875</v>
      </c>
      <c r="G123" s="22" t="s">
        <v>1840</v>
      </c>
      <c r="H123" s="35">
        <v>2194.5</v>
      </c>
      <c r="I123" s="17" t="s">
        <v>1841</v>
      </c>
      <c r="J123" s="35">
        <v>2194.5</v>
      </c>
      <c r="K123" s="16">
        <v>41859</v>
      </c>
      <c r="L123" s="17"/>
      <c r="M123" s="17"/>
      <c r="N123" s="17"/>
      <c r="O123" s="17"/>
      <c r="P123" s="17">
        <v>456244</v>
      </c>
      <c r="Q123" s="16">
        <v>41859</v>
      </c>
      <c r="R123" s="17" t="s">
        <v>1876</v>
      </c>
      <c r="S123" s="16">
        <v>41856</v>
      </c>
    </row>
    <row r="124" spans="1:19" ht="22.5" x14ac:dyDescent="0.25">
      <c r="A124" s="16">
        <v>41835</v>
      </c>
      <c r="B124" s="17" t="s">
        <v>1842</v>
      </c>
      <c r="C124" s="16">
        <v>41869</v>
      </c>
      <c r="D124" s="16">
        <v>41844</v>
      </c>
      <c r="E124" s="17"/>
      <c r="F124" s="26" t="s">
        <v>1860</v>
      </c>
      <c r="G124" s="22" t="s">
        <v>1843</v>
      </c>
      <c r="H124" s="35">
        <v>1000</v>
      </c>
      <c r="I124" s="17" t="s">
        <v>622</v>
      </c>
      <c r="J124" s="35">
        <v>1000</v>
      </c>
      <c r="K124" s="16">
        <v>41844</v>
      </c>
      <c r="L124" s="17"/>
      <c r="M124" s="17"/>
      <c r="N124" s="17"/>
      <c r="O124" s="17"/>
      <c r="P124" s="17">
        <v>316018</v>
      </c>
      <c r="Q124" s="16">
        <v>41844</v>
      </c>
      <c r="R124" s="17" t="s">
        <v>1861</v>
      </c>
      <c r="S124" s="16">
        <v>41841</v>
      </c>
    </row>
    <row r="125" spans="1:19" ht="24" customHeight="1" x14ac:dyDescent="0.25">
      <c r="A125" s="16">
        <v>41835</v>
      </c>
      <c r="B125" s="17" t="s">
        <v>1844</v>
      </c>
      <c r="C125" s="16">
        <v>41869</v>
      </c>
      <c r="D125" s="16">
        <v>41850</v>
      </c>
      <c r="E125" s="17"/>
      <c r="F125" s="58" t="s">
        <v>1862</v>
      </c>
      <c r="G125" s="22" t="s">
        <v>1845</v>
      </c>
      <c r="H125" s="35">
        <v>5500</v>
      </c>
      <c r="I125" s="17" t="s">
        <v>622</v>
      </c>
      <c r="J125" s="35">
        <v>5500</v>
      </c>
      <c r="K125" s="16">
        <v>41850</v>
      </c>
      <c r="L125" s="17"/>
      <c r="M125" s="17"/>
      <c r="N125" s="17"/>
      <c r="O125" s="17"/>
      <c r="P125" s="17">
        <v>361310</v>
      </c>
      <c r="Q125" s="16">
        <v>41850</v>
      </c>
      <c r="R125" s="17" t="s">
        <v>1863</v>
      </c>
      <c r="S125" s="16">
        <v>41841</v>
      </c>
    </row>
    <row r="126" spans="1:19" ht="22.5" x14ac:dyDescent="0.25">
      <c r="A126" s="16">
        <v>41838</v>
      </c>
      <c r="B126" s="17" t="s">
        <v>1846</v>
      </c>
      <c r="C126" s="17"/>
      <c r="D126" s="16">
        <v>41975</v>
      </c>
      <c r="E126" s="17"/>
      <c r="F126" s="58" t="s">
        <v>2117</v>
      </c>
      <c r="G126" s="22" t="s">
        <v>1847</v>
      </c>
      <c r="H126" s="35">
        <v>77668</v>
      </c>
      <c r="I126" s="17" t="s">
        <v>1173</v>
      </c>
      <c r="J126" s="35" t="s">
        <v>2118</v>
      </c>
      <c r="K126" s="16">
        <v>41975</v>
      </c>
      <c r="L126" s="17"/>
      <c r="M126" s="17"/>
      <c r="N126" s="17"/>
      <c r="O126" s="17"/>
      <c r="P126" s="17">
        <v>611268</v>
      </c>
      <c r="Q126" s="16">
        <v>41975</v>
      </c>
      <c r="R126" s="17" t="s">
        <v>218</v>
      </c>
      <c r="S126" s="16">
        <v>41970</v>
      </c>
    </row>
    <row r="127" spans="1:19" ht="22.5" customHeight="1" x14ac:dyDescent="0.25">
      <c r="A127" s="16">
        <v>41841</v>
      </c>
      <c r="B127" s="17" t="s">
        <v>1880</v>
      </c>
      <c r="C127" s="17"/>
      <c r="D127" s="16">
        <v>41872</v>
      </c>
      <c r="E127" s="17"/>
      <c r="F127" s="58" t="s">
        <v>1909</v>
      </c>
      <c r="G127" s="22" t="s">
        <v>1881</v>
      </c>
      <c r="H127" s="35">
        <v>6088.99</v>
      </c>
      <c r="I127" s="17" t="s">
        <v>1882</v>
      </c>
      <c r="J127" s="35" t="s">
        <v>1910</v>
      </c>
      <c r="K127" s="16">
        <v>41872</v>
      </c>
      <c r="L127" s="17"/>
      <c r="M127" s="17"/>
      <c r="N127" s="17"/>
      <c r="O127" s="17"/>
      <c r="P127" s="17">
        <v>562167</v>
      </c>
      <c r="Q127" s="16">
        <v>41872</v>
      </c>
      <c r="R127" s="17" t="s">
        <v>1911</v>
      </c>
      <c r="S127" s="16">
        <v>41870</v>
      </c>
    </row>
    <row r="128" spans="1:19" ht="66" customHeight="1" x14ac:dyDescent="0.25">
      <c r="A128" s="16">
        <v>41842</v>
      </c>
      <c r="B128" s="17" t="s">
        <v>1853</v>
      </c>
      <c r="C128" s="17"/>
      <c r="D128" s="16">
        <v>41998</v>
      </c>
      <c r="E128" s="17"/>
      <c r="F128" s="26" t="s">
        <v>2248</v>
      </c>
      <c r="G128" s="22" t="s">
        <v>1854</v>
      </c>
      <c r="H128" s="35">
        <v>10000</v>
      </c>
      <c r="I128" s="17" t="s">
        <v>1855</v>
      </c>
      <c r="J128" s="35">
        <v>10000</v>
      </c>
      <c r="K128" s="16">
        <v>41998</v>
      </c>
      <c r="L128" s="17"/>
      <c r="M128" s="17"/>
      <c r="N128" s="17"/>
      <c r="O128" s="17"/>
      <c r="P128" s="22" t="s">
        <v>2271</v>
      </c>
      <c r="Q128" s="18" t="s">
        <v>2272</v>
      </c>
      <c r="R128" s="22" t="s">
        <v>2273</v>
      </c>
      <c r="S128" s="18" t="s">
        <v>2274</v>
      </c>
    </row>
    <row r="129" spans="1:19" ht="24.75" customHeight="1" x14ac:dyDescent="0.25">
      <c r="A129" s="16">
        <v>41852</v>
      </c>
      <c r="B129" s="17" t="s">
        <v>2125</v>
      </c>
      <c r="C129" s="17"/>
      <c r="D129" s="16">
        <v>41863</v>
      </c>
      <c r="E129" s="17"/>
      <c r="F129" s="58" t="s">
        <v>1890</v>
      </c>
      <c r="G129" s="22" t="s">
        <v>1873</v>
      </c>
      <c r="H129" s="35">
        <v>11655</v>
      </c>
      <c r="I129" s="17" t="s">
        <v>1874</v>
      </c>
      <c r="J129" s="35" t="s">
        <v>1891</v>
      </c>
      <c r="K129" s="16">
        <v>41863</v>
      </c>
      <c r="L129" s="17"/>
      <c r="M129" s="17"/>
      <c r="N129" s="17"/>
      <c r="O129" s="17"/>
      <c r="P129" s="17">
        <v>2383</v>
      </c>
      <c r="Q129" s="16">
        <v>41863</v>
      </c>
      <c r="R129" s="17" t="s">
        <v>1892</v>
      </c>
      <c r="S129" s="16">
        <v>41859</v>
      </c>
    </row>
    <row r="130" spans="1:19" ht="105.75" customHeight="1" x14ac:dyDescent="0.25">
      <c r="A130" s="16">
        <v>41852</v>
      </c>
      <c r="B130" s="17" t="s">
        <v>2131</v>
      </c>
      <c r="C130" s="17"/>
      <c r="D130" s="16">
        <v>41919</v>
      </c>
      <c r="E130" s="17"/>
      <c r="F130" s="58" t="s">
        <v>2378</v>
      </c>
      <c r="G130" s="22" t="s">
        <v>1896</v>
      </c>
      <c r="H130" s="35">
        <v>50840</v>
      </c>
      <c r="I130" s="17" t="s">
        <v>2124</v>
      </c>
      <c r="J130" s="35" t="s">
        <v>2142</v>
      </c>
      <c r="K130" s="16">
        <v>41919</v>
      </c>
      <c r="L130" s="17"/>
      <c r="M130" s="17"/>
      <c r="N130" s="17"/>
      <c r="O130" s="17"/>
      <c r="P130" s="22" t="s">
        <v>2138</v>
      </c>
      <c r="Q130" s="18" t="s">
        <v>2139</v>
      </c>
      <c r="R130" s="22" t="s">
        <v>2141</v>
      </c>
      <c r="S130" s="18" t="s">
        <v>2140</v>
      </c>
    </row>
    <row r="131" spans="1:19" ht="184.5" customHeight="1" x14ac:dyDescent="0.25">
      <c r="A131" s="16">
        <v>41855</v>
      </c>
      <c r="B131" s="17" t="s">
        <v>1895</v>
      </c>
      <c r="C131" s="98">
        <v>42014</v>
      </c>
      <c r="D131" s="16">
        <v>41999</v>
      </c>
      <c r="E131" s="17"/>
      <c r="F131" s="58" t="s">
        <v>2288</v>
      </c>
      <c r="G131" s="22" t="s">
        <v>1896</v>
      </c>
      <c r="H131" s="35">
        <v>63600</v>
      </c>
      <c r="I131" s="17" t="s">
        <v>1897</v>
      </c>
      <c r="J131" s="35">
        <v>34317</v>
      </c>
      <c r="K131" s="18">
        <v>41999</v>
      </c>
      <c r="L131" s="17"/>
      <c r="M131" s="17"/>
      <c r="N131" s="17"/>
      <c r="O131" s="17"/>
      <c r="P131" s="22" t="s">
        <v>2305</v>
      </c>
      <c r="Q131" s="18" t="s">
        <v>2306</v>
      </c>
      <c r="R131" s="22" t="s">
        <v>2303</v>
      </c>
      <c r="S131" s="18" t="s">
        <v>2304</v>
      </c>
    </row>
    <row r="132" spans="1:19" ht="39" customHeight="1" x14ac:dyDescent="0.25">
      <c r="A132" s="16">
        <v>41855</v>
      </c>
      <c r="B132" s="17" t="s">
        <v>1898</v>
      </c>
      <c r="C132" s="98">
        <v>42046</v>
      </c>
      <c r="D132" s="16">
        <v>41999</v>
      </c>
      <c r="E132" s="17"/>
      <c r="F132" s="58" t="s">
        <v>2288</v>
      </c>
      <c r="G132" s="22" t="s">
        <v>1899</v>
      </c>
      <c r="H132" s="35">
        <v>10000</v>
      </c>
      <c r="I132" s="17" t="s">
        <v>81</v>
      </c>
      <c r="J132" s="35" t="s">
        <v>2307</v>
      </c>
      <c r="K132" s="16">
        <v>41999</v>
      </c>
      <c r="L132" s="17"/>
      <c r="M132" s="17"/>
      <c r="N132" s="17"/>
      <c r="O132" s="17"/>
      <c r="P132" s="17">
        <v>46304</v>
      </c>
      <c r="Q132" s="16">
        <v>41999</v>
      </c>
      <c r="R132" s="17" t="s">
        <v>2308</v>
      </c>
      <c r="S132" s="16">
        <v>41997</v>
      </c>
    </row>
    <row r="133" spans="1:19" ht="24.75" customHeight="1" x14ac:dyDescent="0.25">
      <c r="A133" s="16">
        <v>41855</v>
      </c>
      <c r="B133" s="17" t="s">
        <v>1866</v>
      </c>
      <c r="C133" s="97"/>
      <c r="D133" s="16">
        <v>41862</v>
      </c>
      <c r="E133" s="17"/>
      <c r="F133" s="58" t="s">
        <v>1886</v>
      </c>
      <c r="G133" s="22" t="s">
        <v>1867</v>
      </c>
      <c r="H133" s="35">
        <v>2500</v>
      </c>
      <c r="I133" s="17" t="s">
        <v>1868</v>
      </c>
      <c r="J133" s="35">
        <v>2500</v>
      </c>
      <c r="K133" s="16">
        <v>41862</v>
      </c>
      <c r="L133" s="17"/>
      <c r="M133" s="17"/>
      <c r="N133" s="17"/>
      <c r="O133" s="17"/>
      <c r="P133" s="17">
        <v>466287</v>
      </c>
      <c r="Q133" s="16">
        <v>41862</v>
      </c>
      <c r="R133" s="17" t="s">
        <v>1889</v>
      </c>
      <c r="S133" s="16">
        <v>41855</v>
      </c>
    </row>
    <row r="134" spans="1:19" x14ac:dyDescent="0.25">
      <c r="A134" s="16">
        <v>41856</v>
      </c>
      <c r="B134" s="17" t="s">
        <v>1877</v>
      </c>
      <c r="C134" s="97"/>
      <c r="D134" s="17"/>
      <c r="E134" s="17"/>
      <c r="F134" s="26"/>
      <c r="G134" s="22" t="s">
        <v>1878</v>
      </c>
      <c r="H134" s="35">
        <v>34400</v>
      </c>
      <c r="I134" s="17" t="s">
        <v>1879</v>
      </c>
      <c r="J134" s="35"/>
      <c r="K134" s="17"/>
      <c r="L134" s="17"/>
      <c r="M134" s="17"/>
      <c r="N134" s="17"/>
      <c r="O134" s="17"/>
      <c r="P134" s="17"/>
      <c r="Q134" s="17"/>
      <c r="R134" s="17"/>
      <c r="S134" s="17"/>
    </row>
    <row r="135" spans="1:19" ht="29.25" customHeight="1" x14ac:dyDescent="0.25">
      <c r="A135" s="16">
        <v>41857</v>
      </c>
      <c r="B135" s="17" t="s">
        <v>1903</v>
      </c>
      <c r="C135" s="97"/>
      <c r="D135" s="16">
        <v>41871</v>
      </c>
      <c r="E135" s="17"/>
      <c r="F135" s="58" t="s">
        <v>1907</v>
      </c>
      <c r="G135" s="22" t="s">
        <v>1904</v>
      </c>
      <c r="H135" s="35">
        <v>31402.5</v>
      </c>
      <c r="I135" s="17" t="s">
        <v>1744</v>
      </c>
      <c r="J135" s="35" t="s">
        <v>1908</v>
      </c>
      <c r="K135" s="16">
        <v>41871</v>
      </c>
      <c r="L135" s="17"/>
      <c r="M135" s="17"/>
      <c r="N135" s="17"/>
      <c r="O135" s="17"/>
      <c r="P135" s="17">
        <v>547244</v>
      </c>
      <c r="Q135" s="16">
        <v>41871</v>
      </c>
      <c r="R135" s="17" t="s">
        <v>233</v>
      </c>
      <c r="S135" s="16">
        <v>41862</v>
      </c>
    </row>
    <row r="136" spans="1:19" ht="25.5" customHeight="1" x14ac:dyDescent="0.25">
      <c r="A136" s="16">
        <v>41857</v>
      </c>
      <c r="B136" s="17" t="s">
        <v>1883</v>
      </c>
      <c r="C136" s="97"/>
      <c r="D136" s="16">
        <v>41865</v>
      </c>
      <c r="E136" s="17"/>
      <c r="F136" s="58" t="s">
        <v>1893</v>
      </c>
      <c r="G136" s="22" t="s">
        <v>1884</v>
      </c>
      <c r="H136" s="35">
        <v>10000</v>
      </c>
      <c r="I136" s="17" t="s">
        <v>1885</v>
      </c>
      <c r="J136" s="35">
        <v>10000</v>
      </c>
      <c r="K136" s="16">
        <v>41865</v>
      </c>
      <c r="L136" s="17"/>
      <c r="M136" s="17"/>
      <c r="N136" s="17"/>
      <c r="O136" s="17"/>
      <c r="P136" s="17">
        <v>2394</v>
      </c>
      <c r="Q136" s="16">
        <v>41865</v>
      </c>
      <c r="R136" s="17" t="s">
        <v>1894</v>
      </c>
      <c r="S136" s="16">
        <v>41863</v>
      </c>
    </row>
    <row r="137" spans="1:19" ht="37.5" customHeight="1" x14ac:dyDescent="0.25">
      <c r="A137" s="16">
        <v>41857</v>
      </c>
      <c r="B137" s="17" t="s">
        <v>1900</v>
      </c>
      <c r="C137" s="98">
        <v>42018</v>
      </c>
      <c r="D137" s="16">
        <v>41982</v>
      </c>
      <c r="E137" s="17"/>
      <c r="F137" s="58" t="s">
        <v>2152</v>
      </c>
      <c r="G137" s="22" t="s">
        <v>1902</v>
      </c>
      <c r="H137" s="35">
        <v>3481</v>
      </c>
      <c r="I137" s="17" t="s">
        <v>1901</v>
      </c>
      <c r="J137" s="35" t="s">
        <v>2150</v>
      </c>
      <c r="K137" s="16">
        <v>41982</v>
      </c>
      <c r="L137" s="17"/>
      <c r="M137" s="17"/>
      <c r="N137" s="17"/>
      <c r="O137" s="17"/>
      <c r="P137" s="17">
        <v>3749</v>
      </c>
      <c r="Q137" s="16">
        <v>41982</v>
      </c>
      <c r="R137" s="17" t="s">
        <v>2151</v>
      </c>
      <c r="S137" s="16">
        <v>41961</v>
      </c>
    </row>
    <row r="138" spans="1:19" ht="28.5" customHeight="1" x14ac:dyDescent="0.25">
      <c r="A138" s="16">
        <v>41862</v>
      </c>
      <c r="B138" s="17" t="s">
        <v>1982</v>
      </c>
      <c r="C138" s="98">
        <v>41918</v>
      </c>
      <c r="D138" s="16">
        <v>41886</v>
      </c>
      <c r="E138" s="17"/>
      <c r="F138" s="58" t="s">
        <v>1988</v>
      </c>
      <c r="G138" s="22" t="s">
        <v>1729</v>
      </c>
      <c r="H138" s="35">
        <v>4650</v>
      </c>
      <c r="I138" s="17" t="s">
        <v>196</v>
      </c>
      <c r="J138" s="35">
        <v>4650</v>
      </c>
      <c r="K138" s="16">
        <v>41883</v>
      </c>
      <c r="L138" s="17"/>
      <c r="M138" s="17"/>
      <c r="N138" s="17"/>
      <c r="O138" s="17"/>
      <c r="P138" s="17">
        <v>2640</v>
      </c>
      <c r="Q138" s="16">
        <v>41883</v>
      </c>
      <c r="R138" s="17" t="s">
        <v>1987</v>
      </c>
      <c r="S138" s="16">
        <v>41886</v>
      </c>
    </row>
    <row r="139" spans="1:19" ht="28.5" customHeight="1" x14ac:dyDescent="0.25">
      <c r="A139" s="16">
        <v>41866</v>
      </c>
      <c r="B139" s="17" t="s">
        <v>2245</v>
      </c>
      <c r="C139" s="98"/>
      <c r="D139" s="16">
        <v>41995</v>
      </c>
      <c r="E139" s="17"/>
      <c r="F139" s="58" t="s">
        <v>2228</v>
      </c>
      <c r="G139" s="22" t="s">
        <v>2246</v>
      </c>
      <c r="H139" s="35">
        <v>4740</v>
      </c>
      <c r="I139" s="17" t="s">
        <v>1744</v>
      </c>
      <c r="J139" s="35" t="s">
        <v>2247</v>
      </c>
      <c r="K139" s="16">
        <v>41995</v>
      </c>
      <c r="L139" s="17"/>
      <c r="M139" s="17"/>
      <c r="N139" s="17"/>
      <c r="O139" s="17"/>
      <c r="P139" s="17">
        <v>844365</v>
      </c>
      <c r="Q139" s="16">
        <v>41995</v>
      </c>
      <c r="R139" s="17" t="s">
        <v>233</v>
      </c>
      <c r="S139" s="16">
        <v>41974</v>
      </c>
    </row>
    <row r="140" spans="1:19" ht="28.5" customHeight="1" x14ac:dyDescent="0.25">
      <c r="A140" s="16">
        <v>41878</v>
      </c>
      <c r="B140" s="17" t="s">
        <v>1938</v>
      </c>
      <c r="C140" s="98"/>
      <c r="D140" s="16">
        <v>41927</v>
      </c>
      <c r="E140" s="17"/>
      <c r="F140" s="58" t="s">
        <v>2009</v>
      </c>
      <c r="G140" s="22" t="s">
        <v>1939</v>
      </c>
      <c r="H140" s="35">
        <v>6088.99</v>
      </c>
      <c r="I140" s="17" t="s">
        <v>1882</v>
      </c>
      <c r="J140" s="35">
        <v>6088.99</v>
      </c>
      <c r="K140" s="16">
        <v>41927</v>
      </c>
      <c r="L140" s="17">
        <v>851063</v>
      </c>
      <c r="M140" s="16">
        <v>41905</v>
      </c>
      <c r="N140" s="17">
        <v>166835</v>
      </c>
      <c r="O140" s="16">
        <v>41927</v>
      </c>
      <c r="P140" s="17"/>
      <c r="Q140" s="17"/>
      <c r="R140" s="17" t="s">
        <v>2008</v>
      </c>
      <c r="S140" s="16">
        <v>41906</v>
      </c>
    </row>
    <row r="141" spans="1:19" ht="27.75" customHeight="1" x14ac:dyDescent="0.25">
      <c r="A141" s="16">
        <v>41879</v>
      </c>
      <c r="B141" s="17" t="s">
        <v>1965</v>
      </c>
      <c r="C141" s="98"/>
      <c r="D141" s="16">
        <v>41925</v>
      </c>
      <c r="E141" s="17"/>
      <c r="F141" s="58" t="s">
        <v>1999</v>
      </c>
      <c r="G141" s="22" t="s">
        <v>1966</v>
      </c>
      <c r="H141" s="35">
        <v>20469</v>
      </c>
      <c r="I141" s="17" t="s">
        <v>1967</v>
      </c>
      <c r="J141" s="35" t="s">
        <v>2000</v>
      </c>
      <c r="K141" s="16">
        <v>41925</v>
      </c>
      <c r="L141" s="17"/>
      <c r="M141" s="16"/>
      <c r="N141" s="17"/>
      <c r="O141" s="17"/>
      <c r="P141" s="17">
        <v>140773</v>
      </c>
      <c r="Q141" s="16">
        <v>41925</v>
      </c>
      <c r="R141" s="17" t="s">
        <v>2002</v>
      </c>
      <c r="S141" s="17" t="s">
        <v>2001</v>
      </c>
    </row>
    <row r="142" spans="1:19" ht="33.75" customHeight="1" x14ac:dyDescent="0.25">
      <c r="A142" s="16">
        <v>41883</v>
      </c>
      <c r="B142" s="17" t="s">
        <v>1914</v>
      </c>
      <c r="C142" s="98"/>
      <c r="D142" s="16">
        <v>41901</v>
      </c>
      <c r="E142" s="17"/>
      <c r="F142" s="58" t="s">
        <v>1952</v>
      </c>
      <c r="G142" s="22" t="s">
        <v>1915</v>
      </c>
      <c r="H142" s="35">
        <v>4720</v>
      </c>
      <c r="I142" s="17" t="s">
        <v>1916</v>
      </c>
      <c r="J142" s="35">
        <v>4720</v>
      </c>
      <c r="K142" s="16">
        <v>41901</v>
      </c>
      <c r="L142" s="17">
        <v>763492</v>
      </c>
      <c r="M142" s="16">
        <v>41894</v>
      </c>
      <c r="N142" s="17">
        <v>826043</v>
      </c>
      <c r="O142" s="16">
        <v>41901</v>
      </c>
      <c r="P142" s="17"/>
      <c r="Q142" s="17"/>
      <c r="R142" s="17" t="s">
        <v>1953</v>
      </c>
      <c r="S142" s="16">
        <v>41898</v>
      </c>
    </row>
    <row r="143" spans="1:19" ht="56.25" customHeight="1" x14ac:dyDescent="0.25">
      <c r="A143" s="16">
        <v>41883</v>
      </c>
      <c r="B143" s="17" t="s">
        <v>1933</v>
      </c>
      <c r="C143" s="98"/>
      <c r="D143" s="16">
        <v>41999</v>
      </c>
      <c r="E143" s="17"/>
      <c r="F143" s="26" t="s">
        <v>2288</v>
      </c>
      <c r="G143" s="22" t="s">
        <v>1620</v>
      </c>
      <c r="H143" s="35">
        <v>6708</v>
      </c>
      <c r="I143" s="22" t="s">
        <v>1934</v>
      </c>
      <c r="J143" s="35">
        <v>6318</v>
      </c>
      <c r="K143" s="16">
        <v>41999</v>
      </c>
      <c r="L143" s="17"/>
      <c r="M143" s="17"/>
      <c r="N143" s="17"/>
      <c r="O143" s="22"/>
      <c r="P143" s="22" t="s">
        <v>2299</v>
      </c>
      <c r="Q143" s="18" t="s">
        <v>2300</v>
      </c>
      <c r="R143" s="22" t="s">
        <v>2301</v>
      </c>
      <c r="S143" s="18" t="s">
        <v>2302</v>
      </c>
    </row>
    <row r="144" spans="1:19" ht="78.75" customHeight="1" x14ac:dyDescent="0.25">
      <c r="A144" s="16">
        <v>41883</v>
      </c>
      <c r="B144" s="17" t="s">
        <v>1924</v>
      </c>
      <c r="C144" s="98"/>
      <c r="D144" s="16">
        <v>41999</v>
      </c>
      <c r="E144" s="17"/>
      <c r="F144" s="58" t="s">
        <v>2288</v>
      </c>
      <c r="G144" s="22" t="s">
        <v>1835</v>
      </c>
      <c r="H144" s="35">
        <v>52628</v>
      </c>
      <c r="I144" s="17" t="s">
        <v>78</v>
      </c>
      <c r="J144" s="35">
        <v>52628</v>
      </c>
      <c r="K144" s="16">
        <v>41999</v>
      </c>
      <c r="L144" s="17"/>
      <c r="M144" s="17"/>
      <c r="N144" s="17"/>
      <c r="O144" s="17"/>
      <c r="P144" s="22" t="s">
        <v>2314</v>
      </c>
      <c r="Q144" s="18" t="s">
        <v>2315</v>
      </c>
      <c r="R144" s="22" t="s">
        <v>2316</v>
      </c>
      <c r="S144" s="18" t="s">
        <v>2317</v>
      </c>
    </row>
    <row r="145" spans="1:19" ht="69" customHeight="1" x14ac:dyDescent="0.25">
      <c r="A145" s="16">
        <v>41883</v>
      </c>
      <c r="B145" s="17" t="s">
        <v>1935</v>
      </c>
      <c r="C145" s="98"/>
      <c r="D145" s="16">
        <v>41999</v>
      </c>
      <c r="E145" s="17"/>
      <c r="F145" s="26" t="s">
        <v>2288</v>
      </c>
      <c r="G145" s="22" t="s">
        <v>364</v>
      </c>
      <c r="H145" s="35">
        <v>12200</v>
      </c>
      <c r="I145" s="17" t="s">
        <v>1936</v>
      </c>
      <c r="J145" s="35">
        <v>11800</v>
      </c>
      <c r="K145" s="16">
        <v>41999</v>
      </c>
      <c r="L145" s="17"/>
      <c r="M145" s="17"/>
      <c r="N145" s="17"/>
      <c r="O145" s="17"/>
      <c r="P145" s="22" t="s">
        <v>2291</v>
      </c>
      <c r="Q145" s="18" t="s">
        <v>2292</v>
      </c>
      <c r="R145" s="22" t="s">
        <v>2293</v>
      </c>
      <c r="S145" s="22" t="s">
        <v>2294</v>
      </c>
    </row>
    <row r="146" spans="1:19" ht="30" customHeight="1" x14ac:dyDescent="0.25">
      <c r="A146" s="16">
        <v>41884</v>
      </c>
      <c r="B146" s="17" t="s">
        <v>1922</v>
      </c>
      <c r="C146" s="98">
        <v>41919</v>
      </c>
      <c r="D146" s="16">
        <v>41928</v>
      </c>
      <c r="E146" s="17"/>
      <c r="F146" s="58" t="s">
        <v>2010</v>
      </c>
      <c r="G146" s="22" t="s">
        <v>1923</v>
      </c>
      <c r="H146" s="35">
        <v>14990</v>
      </c>
      <c r="I146" s="17" t="s">
        <v>140</v>
      </c>
      <c r="J146" s="35" t="s">
        <v>2011</v>
      </c>
      <c r="K146" s="16">
        <v>41928</v>
      </c>
      <c r="L146" s="17"/>
      <c r="M146" s="17"/>
      <c r="N146" s="17"/>
      <c r="O146" s="17"/>
      <c r="P146" s="17">
        <v>179828</v>
      </c>
      <c r="Q146" s="16">
        <v>41928</v>
      </c>
      <c r="R146" s="17" t="s">
        <v>2013</v>
      </c>
      <c r="S146" s="17" t="s">
        <v>2012</v>
      </c>
    </row>
    <row r="147" spans="1:19" ht="39.75" customHeight="1" x14ac:dyDescent="0.25">
      <c r="A147" s="16">
        <v>41884</v>
      </c>
      <c r="B147" s="17" t="s">
        <v>1927</v>
      </c>
      <c r="C147" s="98"/>
      <c r="D147" s="16">
        <v>41898</v>
      </c>
      <c r="E147" s="17"/>
      <c r="F147" s="58" t="s">
        <v>1942</v>
      </c>
      <c r="G147" s="22" t="s">
        <v>366</v>
      </c>
      <c r="H147" s="35">
        <v>1791.9</v>
      </c>
      <c r="I147" s="17" t="s">
        <v>143</v>
      </c>
      <c r="J147" s="35">
        <v>1791.9</v>
      </c>
      <c r="K147" s="16">
        <v>41898</v>
      </c>
      <c r="L147" s="17"/>
      <c r="M147" s="17"/>
      <c r="N147" s="17"/>
      <c r="O147" s="17"/>
      <c r="P147" s="17">
        <v>792182</v>
      </c>
      <c r="Q147" s="16">
        <v>41898</v>
      </c>
      <c r="R147" s="17" t="s">
        <v>1943</v>
      </c>
      <c r="S147" s="16">
        <v>41885</v>
      </c>
    </row>
    <row r="148" spans="1:19" ht="30.75" customHeight="1" x14ac:dyDescent="0.25">
      <c r="A148" s="16">
        <v>41884</v>
      </c>
      <c r="B148" s="17" t="s">
        <v>1928</v>
      </c>
      <c r="C148" s="98"/>
      <c r="D148" s="16">
        <v>41898</v>
      </c>
      <c r="E148" s="17"/>
      <c r="F148" s="58" t="s">
        <v>1942</v>
      </c>
      <c r="G148" s="22" t="s">
        <v>1929</v>
      </c>
      <c r="H148" s="35">
        <v>605</v>
      </c>
      <c r="I148" s="17" t="s">
        <v>163</v>
      </c>
      <c r="J148" s="35">
        <v>605</v>
      </c>
      <c r="K148" s="16">
        <v>41898</v>
      </c>
      <c r="L148" s="17"/>
      <c r="M148" s="17"/>
      <c r="N148" s="17"/>
      <c r="O148" s="17"/>
      <c r="P148" s="17">
        <v>792183</v>
      </c>
      <c r="Q148" s="16">
        <v>41898</v>
      </c>
      <c r="R148" s="17" t="s">
        <v>1944</v>
      </c>
      <c r="S148" s="16">
        <v>41885</v>
      </c>
    </row>
    <row r="149" spans="1:19" ht="38.25" customHeight="1" x14ac:dyDescent="0.25">
      <c r="A149" s="16">
        <v>41885</v>
      </c>
      <c r="B149" s="17" t="s">
        <v>1925</v>
      </c>
      <c r="C149" s="98"/>
      <c r="D149" s="16">
        <v>41894</v>
      </c>
      <c r="E149" s="17"/>
      <c r="F149" s="58" t="s">
        <v>1940</v>
      </c>
      <c r="G149" s="22" t="s">
        <v>1926</v>
      </c>
      <c r="H149" s="35">
        <v>11628</v>
      </c>
      <c r="I149" s="17" t="s">
        <v>1564</v>
      </c>
      <c r="J149" s="35">
        <v>11628</v>
      </c>
      <c r="K149" s="16">
        <v>41894</v>
      </c>
      <c r="L149" s="17"/>
      <c r="M149" s="17"/>
      <c r="N149" s="17"/>
      <c r="O149" s="17"/>
      <c r="P149" s="17">
        <v>760858</v>
      </c>
      <c r="Q149" s="16">
        <v>41894</v>
      </c>
      <c r="R149" s="22" t="s">
        <v>1941</v>
      </c>
      <c r="S149" s="16">
        <v>41885</v>
      </c>
    </row>
    <row r="150" spans="1:19" ht="21" customHeight="1" x14ac:dyDescent="0.25">
      <c r="A150" s="16">
        <v>41886</v>
      </c>
      <c r="B150" s="17" t="s">
        <v>1930</v>
      </c>
      <c r="C150" s="98"/>
      <c r="D150" s="16">
        <v>41899</v>
      </c>
      <c r="E150" s="17"/>
      <c r="F150" s="58" t="s">
        <v>1945</v>
      </c>
      <c r="G150" s="22" t="s">
        <v>1932</v>
      </c>
      <c r="H150" s="35">
        <v>42032.62</v>
      </c>
      <c r="I150" s="17" t="s">
        <v>1931</v>
      </c>
      <c r="J150" s="35" t="s">
        <v>1946</v>
      </c>
      <c r="K150" s="16">
        <v>41899</v>
      </c>
      <c r="L150" s="17"/>
      <c r="M150" s="17"/>
      <c r="N150" s="17"/>
      <c r="O150" s="17"/>
      <c r="P150" s="17">
        <v>798883</v>
      </c>
      <c r="Q150" s="16">
        <v>41899</v>
      </c>
      <c r="R150" s="17" t="s">
        <v>1947</v>
      </c>
      <c r="S150" s="16">
        <v>41893</v>
      </c>
    </row>
    <row r="151" spans="1:19" ht="24.75" customHeight="1" x14ac:dyDescent="0.25">
      <c r="A151" s="16">
        <v>41893</v>
      </c>
      <c r="B151" s="17" t="s">
        <v>1968</v>
      </c>
      <c r="C151" s="98">
        <v>41921</v>
      </c>
      <c r="D151" s="16">
        <v>41911</v>
      </c>
      <c r="E151" s="17"/>
      <c r="F151" s="58" t="s">
        <v>1970</v>
      </c>
      <c r="G151" s="22" t="s">
        <v>1969</v>
      </c>
      <c r="H151" s="35">
        <v>4320</v>
      </c>
      <c r="I151" s="17" t="s">
        <v>143</v>
      </c>
      <c r="J151" s="35">
        <v>4320</v>
      </c>
      <c r="K151" s="16">
        <v>41911</v>
      </c>
      <c r="L151" s="17"/>
      <c r="M151" s="17"/>
      <c r="N151" s="17"/>
      <c r="O151" s="17"/>
      <c r="P151" s="17">
        <v>2036</v>
      </c>
      <c r="Q151" s="16">
        <v>41911</v>
      </c>
      <c r="R151" s="17" t="s">
        <v>1971</v>
      </c>
      <c r="S151" s="16">
        <v>41893</v>
      </c>
    </row>
    <row r="152" spans="1:19" ht="21.75" customHeight="1" x14ac:dyDescent="0.25">
      <c r="A152" s="16">
        <v>41899</v>
      </c>
      <c r="B152" s="17" t="s">
        <v>1954</v>
      </c>
      <c r="C152" s="17"/>
      <c r="D152" s="16">
        <v>41920</v>
      </c>
      <c r="E152" s="17"/>
      <c r="F152" s="58" t="s">
        <v>1995</v>
      </c>
      <c r="G152" s="22" t="s">
        <v>1955</v>
      </c>
      <c r="H152" s="35">
        <v>8490</v>
      </c>
      <c r="I152" s="17" t="s">
        <v>1956</v>
      </c>
      <c r="J152" s="35">
        <v>8490</v>
      </c>
      <c r="K152" s="16">
        <v>41920</v>
      </c>
      <c r="L152" s="17">
        <v>19161</v>
      </c>
      <c r="M152" s="16">
        <v>41912</v>
      </c>
      <c r="N152" s="17">
        <v>103484</v>
      </c>
      <c r="O152" s="16">
        <v>41920</v>
      </c>
      <c r="P152" s="17"/>
      <c r="Q152" s="17"/>
      <c r="R152" s="17" t="s">
        <v>1994</v>
      </c>
      <c r="S152" s="16">
        <v>41914</v>
      </c>
    </row>
    <row r="153" spans="1:19" ht="22.5" customHeight="1" x14ac:dyDescent="0.25">
      <c r="A153" s="16">
        <v>41900</v>
      </c>
      <c r="B153" s="17" t="s">
        <v>1957</v>
      </c>
      <c r="C153" s="17"/>
      <c r="D153" s="16">
        <v>41912</v>
      </c>
      <c r="E153" s="17"/>
      <c r="F153" s="58" t="s">
        <v>1972</v>
      </c>
      <c r="G153" s="22" t="s">
        <v>1958</v>
      </c>
      <c r="H153" s="35">
        <v>2350</v>
      </c>
      <c r="I153" s="17" t="s">
        <v>1164</v>
      </c>
      <c r="J153" s="35">
        <v>2350</v>
      </c>
      <c r="K153" s="16">
        <v>41912</v>
      </c>
      <c r="L153" s="17"/>
      <c r="M153" s="17"/>
      <c r="N153" s="17"/>
      <c r="O153" s="17"/>
      <c r="P153" s="17">
        <v>22754</v>
      </c>
      <c r="Q153" s="16">
        <v>41912</v>
      </c>
      <c r="R153" s="17" t="s">
        <v>1974</v>
      </c>
      <c r="S153" s="17" t="s">
        <v>1973</v>
      </c>
    </row>
    <row r="154" spans="1:19" ht="22.5" x14ac:dyDescent="0.25">
      <c r="A154" s="16">
        <v>41904</v>
      </c>
      <c r="B154" s="17" t="s">
        <v>1959</v>
      </c>
      <c r="C154" s="16">
        <v>41936</v>
      </c>
      <c r="D154" s="16">
        <v>41912</v>
      </c>
      <c r="E154" s="17"/>
      <c r="F154" s="58" t="s">
        <v>1972</v>
      </c>
      <c r="G154" s="22" t="s">
        <v>1960</v>
      </c>
      <c r="H154" s="35">
        <v>2700</v>
      </c>
      <c r="I154" s="17" t="s">
        <v>1486</v>
      </c>
      <c r="J154" s="35">
        <v>2700</v>
      </c>
      <c r="K154" s="16">
        <v>41912</v>
      </c>
      <c r="L154" s="17"/>
      <c r="M154" s="17"/>
      <c r="N154" s="17"/>
      <c r="O154" s="17"/>
      <c r="P154" s="17">
        <v>19166</v>
      </c>
      <c r="Q154" s="16">
        <v>41912</v>
      </c>
      <c r="R154" s="17" t="s">
        <v>1975</v>
      </c>
      <c r="S154" s="16">
        <v>41904</v>
      </c>
    </row>
    <row r="155" spans="1:19" ht="19.5" customHeight="1" x14ac:dyDescent="0.25">
      <c r="A155" s="16">
        <v>41906</v>
      </c>
      <c r="B155" s="17" t="s">
        <v>1961</v>
      </c>
      <c r="C155" s="16">
        <v>41950</v>
      </c>
      <c r="D155" s="16">
        <v>41918</v>
      </c>
      <c r="E155" s="17"/>
      <c r="F155" s="58" t="s">
        <v>1991</v>
      </c>
      <c r="G155" s="22" t="s">
        <v>444</v>
      </c>
      <c r="H155" s="35">
        <v>2125</v>
      </c>
      <c r="I155" s="17" t="s">
        <v>1482</v>
      </c>
      <c r="J155" s="35" t="s">
        <v>1992</v>
      </c>
      <c r="K155" s="16">
        <v>41918</v>
      </c>
      <c r="L155" s="17"/>
      <c r="M155" s="17"/>
      <c r="N155" s="17"/>
      <c r="O155" s="17"/>
      <c r="P155" s="17">
        <v>78132</v>
      </c>
      <c r="Q155" s="16">
        <v>41918</v>
      </c>
      <c r="R155" s="17" t="s">
        <v>1993</v>
      </c>
      <c r="S155" s="16">
        <v>41915</v>
      </c>
    </row>
    <row r="156" spans="1:19" ht="20.25" customHeight="1" x14ac:dyDescent="0.25">
      <c r="A156" s="16">
        <v>41906</v>
      </c>
      <c r="B156" s="17" t="s">
        <v>1983</v>
      </c>
      <c r="C156" s="16"/>
      <c r="D156" s="16">
        <v>41925</v>
      </c>
      <c r="E156" s="17"/>
      <c r="F156" s="58" t="s">
        <v>1999</v>
      </c>
      <c r="G156" s="22" t="s">
        <v>1984</v>
      </c>
      <c r="H156" s="35">
        <v>58</v>
      </c>
      <c r="I156" s="17" t="s">
        <v>149</v>
      </c>
      <c r="J156" s="35">
        <v>58</v>
      </c>
      <c r="K156" s="16">
        <v>41925</v>
      </c>
      <c r="L156" s="17"/>
      <c r="M156" s="17"/>
      <c r="N156" s="17"/>
      <c r="O156" s="17"/>
      <c r="P156" s="17">
        <v>140804</v>
      </c>
      <c r="Q156" s="16">
        <v>41925</v>
      </c>
      <c r="R156" s="17" t="s">
        <v>2004</v>
      </c>
      <c r="S156" s="16">
        <v>41906</v>
      </c>
    </row>
    <row r="157" spans="1:19" ht="30" customHeight="1" x14ac:dyDescent="0.25">
      <c r="A157" s="16">
        <v>41906</v>
      </c>
      <c r="B157" s="17" t="s">
        <v>1985</v>
      </c>
      <c r="C157" s="16"/>
      <c r="D157" s="16">
        <v>41954</v>
      </c>
      <c r="E157" s="17"/>
      <c r="F157" s="26" t="s">
        <v>2047</v>
      </c>
      <c r="G157" s="22" t="s">
        <v>1986</v>
      </c>
      <c r="H157" s="35">
        <v>12772</v>
      </c>
      <c r="I157" s="17" t="s">
        <v>801</v>
      </c>
      <c r="J157" s="35">
        <v>12772</v>
      </c>
      <c r="K157" s="16">
        <v>41954</v>
      </c>
      <c r="L157" s="17">
        <v>179826</v>
      </c>
      <c r="M157" s="16">
        <v>41928</v>
      </c>
      <c r="N157" s="17">
        <v>397084</v>
      </c>
      <c r="O157" s="16">
        <v>41954</v>
      </c>
      <c r="P157" s="17"/>
      <c r="Q157" s="17"/>
      <c r="R157" s="17" t="s">
        <v>233</v>
      </c>
      <c r="S157" s="16">
        <v>41942</v>
      </c>
    </row>
    <row r="158" spans="1:19" ht="33" customHeight="1" x14ac:dyDescent="0.25">
      <c r="A158" s="16">
        <v>41912</v>
      </c>
      <c r="B158" s="17" t="s">
        <v>1976</v>
      </c>
      <c r="C158" s="17"/>
      <c r="D158" s="16">
        <v>41925</v>
      </c>
      <c r="E158" s="17"/>
      <c r="F158" s="58" t="s">
        <v>1999</v>
      </c>
      <c r="G158" s="22" t="s">
        <v>1977</v>
      </c>
      <c r="H158" s="35">
        <v>1914</v>
      </c>
      <c r="I158" s="17" t="s">
        <v>140</v>
      </c>
      <c r="J158" s="35" t="s">
        <v>2003</v>
      </c>
      <c r="K158" s="16">
        <v>41925</v>
      </c>
      <c r="L158" s="17"/>
      <c r="M158" s="17"/>
      <c r="N158" s="17"/>
      <c r="O158" s="17"/>
      <c r="P158" s="17">
        <v>140797</v>
      </c>
      <c r="Q158" s="16">
        <v>41925</v>
      </c>
      <c r="R158" s="17" t="s">
        <v>233</v>
      </c>
      <c r="S158" s="16">
        <v>41913</v>
      </c>
    </row>
    <row r="159" spans="1:19" ht="54" customHeight="1" x14ac:dyDescent="0.25">
      <c r="A159" s="16">
        <v>41913</v>
      </c>
      <c r="B159" s="17" t="s">
        <v>2123</v>
      </c>
      <c r="C159" s="17"/>
      <c r="D159" s="16">
        <v>41968</v>
      </c>
      <c r="E159" s="17"/>
      <c r="F159" s="58" t="s">
        <v>2128</v>
      </c>
      <c r="G159" s="22" t="s">
        <v>1896</v>
      </c>
      <c r="H159" s="35">
        <v>17000</v>
      </c>
      <c r="I159" s="17" t="s">
        <v>2124</v>
      </c>
      <c r="J159" s="35">
        <v>17000</v>
      </c>
      <c r="K159" s="16">
        <v>41968</v>
      </c>
      <c r="L159" s="17"/>
      <c r="M159" s="17"/>
      <c r="N159" s="17"/>
      <c r="O159" s="17"/>
      <c r="P159" s="22" t="s">
        <v>2126</v>
      </c>
      <c r="Q159" s="18" t="s">
        <v>2127</v>
      </c>
      <c r="R159" s="17" t="s">
        <v>233</v>
      </c>
      <c r="S159" s="16">
        <v>41943</v>
      </c>
    </row>
    <row r="160" spans="1:19" ht="22.5" x14ac:dyDescent="0.25">
      <c r="A160" s="16">
        <v>41915</v>
      </c>
      <c r="B160" s="17" t="s">
        <v>2005</v>
      </c>
      <c r="C160" s="17"/>
      <c r="D160" s="16">
        <v>41956</v>
      </c>
      <c r="E160" s="17"/>
      <c r="F160" s="58" t="s">
        <v>2392</v>
      </c>
      <c r="G160" s="22" t="s">
        <v>2006</v>
      </c>
      <c r="H160" s="35">
        <v>40000</v>
      </c>
      <c r="I160" s="17" t="s">
        <v>2007</v>
      </c>
      <c r="J160" s="35" t="s">
        <v>2052</v>
      </c>
      <c r="K160" s="16">
        <v>41956</v>
      </c>
      <c r="L160" s="17"/>
      <c r="M160" s="17"/>
      <c r="N160" s="17"/>
      <c r="O160" s="17"/>
      <c r="P160" s="17">
        <v>426205</v>
      </c>
      <c r="Q160" s="16">
        <v>41956</v>
      </c>
      <c r="R160" s="17" t="s">
        <v>2053</v>
      </c>
      <c r="S160" s="16">
        <v>41943</v>
      </c>
    </row>
    <row r="161" spans="1:19" ht="22.5" x14ac:dyDescent="0.25">
      <c r="A161" s="16">
        <v>41919</v>
      </c>
      <c r="B161" s="17" t="s">
        <v>1996</v>
      </c>
      <c r="C161" s="17"/>
      <c r="D161" s="16">
        <v>41936</v>
      </c>
      <c r="E161" s="17"/>
      <c r="F161" s="58" t="s">
        <v>2022</v>
      </c>
      <c r="G161" s="22" t="s">
        <v>1997</v>
      </c>
      <c r="H161" s="35">
        <v>7510</v>
      </c>
      <c r="I161" s="22" t="s">
        <v>1998</v>
      </c>
      <c r="J161" s="35">
        <v>7510</v>
      </c>
      <c r="K161" s="16">
        <v>41936</v>
      </c>
      <c r="L161" s="17">
        <v>205625</v>
      </c>
      <c r="M161" s="16">
        <v>41932</v>
      </c>
      <c r="N161" s="17">
        <v>247405</v>
      </c>
      <c r="O161" s="16">
        <v>41936</v>
      </c>
      <c r="P161" s="17"/>
      <c r="Q161" s="17"/>
      <c r="R161" s="17" t="s">
        <v>2021</v>
      </c>
      <c r="S161" s="16">
        <v>41933</v>
      </c>
    </row>
    <row r="162" spans="1:19" ht="31.5" customHeight="1" x14ac:dyDescent="0.25">
      <c r="A162" s="16">
        <v>41928</v>
      </c>
      <c r="B162" s="17" t="s">
        <v>2017</v>
      </c>
      <c r="C162" s="17"/>
      <c r="D162" s="16">
        <v>41998</v>
      </c>
      <c r="E162" s="17"/>
      <c r="F162" s="58" t="s">
        <v>2248</v>
      </c>
      <c r="G162" s="22" t="s">
        <v>364</v>
      </c>
      <c r="H162" s="35">
        <v>6900</v>
      </c>
      <c r="I162" s="17" t="s">
        <v>2018</v>
      </c>
      <c r="J162" s="35">
        <v>6300</v>
      </c>
      <c r="K162" s="16">
        <v>41998</v>
      </c>
      <c r="L162" s="17"/>
      <c r="M162" s="17"/>
      <c r="N162" s="17"/>
      <c r="O162" s="17"/>
      <c r="P162" s="22" t="s">
        <v>2361</v>
      </c>
      <c r="Q162" s="18" t="s">
        <v>2362</v>
      </c>
      <c r="R162" s="22" t="s">
        <v>2359</v>
      </c>
      <c r="S162" s="18" t="s">
        <v>2360</v>
      </c>
    </row>
    <row r="163" spans="1:19" ht="31.5" customHeight="1" x14ac:dyDescent="0.25">
      <c r="A163" s="16">
        <v>41934</v>
      </c>
      <c r="B163" s="17" t="s">
        <v>2384</v>
      </c>
      <c r="C163" s="17"/>
      <c r="D163" s="16">
        <v>41955</v>
      </c>
      <c r="E163" s="17"/>
      <c r="F163" s="58" t="s">
        <v>2391</v>
      </c>
      <c r="G163" s="22" t="s">
        <v>2385</v>
      </c>
      <c r="H163" s="35">
        <v>3650</v>
      </c>
      <c r="I163" s="17" t="s">
        <v>2386</v>
      </c>
      <c r="J163" s="35">
        <v>3650</v>
      </c>
      <c r="K163" s="16">
        <v>41955</v>
      </c>
      <c r="L163" s="22">
        <v>352172</v>
      </c>
      <c r="M163" s="16">
        <v>41949</v>
      </c>
      <c r="N163" s="17">
        <v>410396</v>
      </c>
      <c r="O163" s="16">
        <v>41955</v>
      </c>
      <c r="Q163" s="18"/>
      <c r="R163" s="22" t="s">
        <v>2390</v>
      </c>
      <c r="S163" s="18">
        <v>41949</v>
      </c>
    </row>
    <row r="164" spans="1:19" ht="26.25" customHeight="1" x14ac:dyDescent="0.25">
      <c r="A164" s="16">
        <v>41936</v>
      </c>
      <c r="B164" s="17" t="s">
        <v>2044</v>
      </c>
      <c r="C164" s="17"/>
      <c r="D164" s="16">
        <v>41989</v>
      </c>
      <c r="E164" s="17"/>
      <c r="F164" s="58" t="s">
        <v>2198</v>
      </c>
      <c r="G164" s="22" t="s">
        <v>2045</v>
      </c>
      <c r="H164" s="35">
        <v>8024</v>
      </c>
      <c r="I164" s="17" t="s">
        <v>2046</v>
      </c>
      <c r="J164" s="35" t="s">
        <v>2206</v>
      </c>
      <c r="K164" s="16">
        <v>41989</v>
      </c>
      <c r="L164" s="17"/>
      <c r="M164" s="17"/>
      <c r="N164" s="17"/>
      <c r="O164" s="17"/>
      <c r="P164" s="17">
        <v>769225</v>
      </c>
      <c r="Q164" s="16">
        <v>41989</v>
      </c>
      <c r="R164" s="17" t="s">
        <v>2207</v>
      </c>
      <c r="S164" s="16">
        <v>41974</v>
      </c>
    </row>
    <row r="165" spans="1:19" ht="28.5" customHeight="1" x14ac:dyDescent="0.25">
      <c r="A165" s="16">
        <v>41949</v>
      </c>
      <c r="B165" s="17" t="s">
        <v>2121</v>
      </c>
      <c r="C165" s="17"/>
      <c r="D165" s="16">
        <v>41969</v>
      </c>
      <c r="E165" s="17"/>
      <c r="F165" s="58" t="s">
        <v>2114</v>
      </c>
      <c r="G165" s="22" t="s">
        <v>2122</v>
      </c>
      <c r="H165" s="35">
        <v>11072</v>
      </c>
      <c r="I165" s="17" t="s">
        <v>801</v>
      </c>
      <c r="J165" s="35">
        <v>11072</v>
      </c>
      <c r="K165" s="16">
        <v>41977</v>
      </c>
      <c r="L165" s="17">
        <v>427151</v>
      </c>
      <c r="M165" s="16">
        <v>41956</v>
      </c>
      <c r="N165" s="17"/>
      <c r="O165" s="17"/>
      <c r="P165" s="17">
        <v>644255</v>
      </c>
      <c r="Q165" s="16">
        <v>41977</v>
      </c>
      <c r="R165" s="17" t="s">
        <v>223</v>
      </c>
      <c r="S165" s="16">
        <v>41969</v>
      </c>
    </row>
    <row r="166" spans="1:19" ht="28.5" customHeight="1" x14ac:dyDescent="0.25">
      <c r="A166" s="16">
        <v>41954</v>
      </c>
      <c r="B166" s="17" t="s">
        <v>2387</v>
      </c>
      <c r="C166" s="17"/>
      <c r="D166" s="16">
        <v>41971</v>
      </c>
      <c r="E166" s="17"/>
      <c r="F166" s="58" t="s">
        <v>2116</v>
      </c>
      <c r="G166" s="22" t="s">
        <v>2388</v>
      </c>
      <c r="H166" s="35">
        <v>12000</v>
      </c>
      <c r="I166" s="17" t="s">
        <v>2389</v>
      </c>
      <c r="J166" s="35">
        <v>12000</v>
      </c>
      <c r="K166" s="16">
        <v>41971</v>
      </c>
      <c r="L166" s="17"/>
      <c r="M166" s="16"/>
      <c r="N166" s="17"/>
      <c r="O166" s="17"/>
      <c r="P166" s="17">
        <v>586436</v>
      </c>
      <c r="Q166" s="16">
        <v>41971</v>
      </c>
      <c r="R166" s="17" t="s">
        <v>682</v>
      </c>
      <c r="S166" s="16">
        <v>41967</v>
      </c>
    </row>
    <row r="167" spans="1:19" ht="22.5" x14ac:dyDescent="0.25">
      <c r="A167" s="16">
        <v>41954</v>
      </c>
      <c r="B167" s="17" t="s">
        <v>2060</v>
      </c>
      <c r="C167" s="17"/>
      <c r="D167" s="16">
        <v>41963</v>
      </c>
      <c r="E167" s="17"/>
      <c r="F167" s="58" t="s">
        <v>2080</v>
      </c>
      <c r="G167" s="22" t="s">
        <v>2061</v>
      </c>
      <c r="H167" s="35">
        <v>998</v>
      </c>
      <c r="I167" s="17" t="s">
        <v>2062</v>
      </c>
      <c r="J167" s="35">
        <v>998</v>
      </c>
      <c r="K167" s="16">
        <v>41963</v>
      </c>
      <c r="L167" s="17"/>
      <c r="M167" s="17"/>
      <c r="N167" s="17"/>
      <c r="O167" s="17"/>
      <c r="P167" s="17">
        <v>498799</v>
      </c>
      <c r="Q167" s="16">
        <v>41963</v>
      </c>
      <c r="R167" s="17" t="s">
        <v>2079</v>
      </c>
      <c r="S167" s="16">
        <v>41961</v>
      </c>
    </row>
    <row r="168" spans="1:19" ht="22.5" x14ac:dyDescent="0.25">
      <c r="A168" s="16">
        <v>41956</v>
      </c>
      <c r="B168" s="17" t="s">
        <v>2064</v>
      </c>
      <c r="C168" s="17"/>
      <c r="D168" s="16">
        <v>41977</v>
      </c>
      <c r="E168" s="17"/>
      <c r="F168" s="58" t="s">
        <v>2143</v>
      </c>
      <c r="G168" s="22" t="s">
        <v>2065</v>
      </c>
      <c r="H168" s="35">
        <v>8000</v>
      </c>
      <c r="I168" s="17" t="s">
        <v>2066</v>
      </c>
      <c r="J168" s="35" t="s">
        <v>2144</v>
      </c>
      <c r="K168" s="16">
        <v>41977</v>
      </c>
      <c r="L168" s="17"/>
      <c r="M168" s="17"/>
      <c r="N168" s="17"/>
      <c r="O168" s="17"/>
      <c r="P168" s="17">
        <v>644268</v>
      </c>
      <c r="Q168" s="16">
        <v>41977</v>
      </c>
      <c r="R168" s="17" t="s">
        <v>2145</v>
      </c>
      <c r="S168" s="16">
        <v>41967</v>
      </c>
    </row>
    <row r="169" spans="1:19" ht="33.75" x14ac:dyDescent="0.25">
      <c r="A169" s="16">
        <v>41956</v>
      </c>
      <c r="B169" s="17" t="s">
        <v>2067</v>
      </c>
      <c r="C169" s="17"/>
      <c r="D169" s="16">
        <v>41963</v>
      </c>
      <c r="E169" s="17"/>
      <c r="F169" s="58" t="s">
        <v>2080</v>
      </c>
      <c r="G169" s="22" t="s">
        <v>2068</v>
      </c>
      <c r="H169" s="35">
        <v>500</v>
      </c>
      <c r="I169" s="17" t="s">
        <v>1164</v>
      </c>
      <c r="J169" s="35">
        <v>500</v>
      </c>
      <c r="K169" s="16">
        <v>41963</v>
      </c>
      <c r="L169" s="17"/>
      <c r="M169" s="17"/>
      <c r="N169" s="17"/>
      <c r="O169" s="17"/>
      <c r="P169" s="17">
        <v>498857</v>
      </c>
      <c r="Q169" s="16">
        <v>41963</v>
      </c>
      <c r="R169" s="17" t="s">
        <v>2083</v>
      </c>
      <c r="S169" s="16">
        <v>41961</v>
      </c>
    </row>
    <row r="170" spans="1:19" ht="24.75" customHeight="1" x14ac:dyDescent="0.25">
      <c r="A170" s="16">
        <v>41961</v>
      </c>
      <c r="B170" s="17" t="s">
        <v>2103</v>
      </c>
      <c r="C170" s="17"/>
      <c r="D170" s="16">
        <v>41984</v>
      </c>
      <c r="E170" s="17"/>
      <c r="F170" s="58" t="s">
        <v>2164</v>
      </c>
      <c r="G170" s="22" t="s">
        <v>1729</v>
      </c>
      <c r="H170" s="35">
        <v>4650.32</v>
      </c>
      <c r="I170" s="17" t="s">
        <v>196</v>
      </c>
      <c r="J170" s="35" t="s">
        <v>2147</v>
      </c>
      <c r="K170" s="16">
        <v>41978</v>
      </c>
      <c r="L170" s="17"/>
      <c r="M170" s="17"/>
      <c r="N170" s="17"/>
      <c r="O170" s="17"/>
      <c r="P170" s="17">
        <v>3741</v>
      </c>
      <c r="Q170" s="16">
        <v>41978</v>
      </c>
      <c r="R170" s="17" t="s">
        <v>2163</v>
      </c>
      <c r="S170" s="16">
        <v>41984</v>
      </c>
    </row>
    <row r="171" spans="1:19" ht="22.5" x14ac:dyDescent="0.25">
      <c r="A171" s="16">
        <v>41962</v>
      </c>
      <c r="B171" s="17" t="s">
        <v>2072</v>
      </c>
      <c r="C171" s="16">
        <v>41985</v>
      </c>
      <c r="D171" s="16">
        <v>41977</v>
      </c>
      <c r="E171" s="17"/>
      <c r="F171" s="58" t="s">
        <v>2143</v>
      </c>
      <c r="G171" s="22" t="s">
        <v>2073</v>
      </c>
      <c r="H171" s="35">
        <v>8400</v>
      </c>
      <c r="I171" s="17" t="s">
        <v>140</v>
      </c>
      <c r="J171" s="35">
        <v>8400</v>
      </c>
      <c r="K171" s="16">
        <v>41977</v>
      </c>
      <c r="L171" s="17"/>
      <c r="M171" s="17"/>
      <c r="N171" s="17"/>
      <c r="O171" s="17"/>
      <c r="P171" s="17">
        <v>644258</v>
      </c>
      <c r="Q171" s="16">
        <v>41977</v>
      </c>
      <c r="R171" s="17" t="s">
        <v>233</v>
      </c>
      <c r="S171" s="17" t="s">
        <v>2146</v>
      </c>
    </row>
    <row r="172" spans="1:19" ht="22.5" x14ac:dyDescent="0.25">
      <c r="A172" s="16">
        <v>41961</v>
      </c>
      <c r="B172" s="17" t="s">
        <v>2087</v>
      </c>
      <c r="C172" s="16"/>
      <c r="D172" s="16">
        <v>41971</v>
      </c>
      <c r="E172" s="17"/>
      <c r="F172" s="58" t="s">
        <v>2116</v>
      </c>
      <c r="G172" s="22" t="s">
        <v>2088</v>
      </c>
      <c r="H172" s="35">
        <v>2400</v>
      </c>
      <c r="I172" s="17" t="s">
        <v>1744</v>
      </c>
      <c r="J172" s="35">
        <v>2400</v>
      </c>
      <c r="K172" s="16">
        <v>41971</v>
      </c>
      <c r="L172" s="17"/>
      <c r="M172" s="17"/>
      <c r="N172" s="17"/>
      <c r="O172" s="17"/>
      <c r="P172" s="17">
        <v>586431</v>
      </c>
      <c r="Q172" s="16">
        <v>41971</v>
      </c>
      <c r="R172" s="17" t="s">
        <v>233</v>
      </c>
      <c r="S172" s="16">
        <v>41967</v>
      </c>
    </row>
    <row r="173" spans="1:19" ht="24" customHeight="1" x14ac:dyDescent="0.25">
      <c r="A173" s="16">
        <v>41963</v>
      </c>
      <c r="B173" s="17" t="s">
        <v>2089</v>
      </c>
      <c r="C173" s="16"/>
      <c r="D173" s="16">
        <v>41969</v>
      </c>
      <c r="E173" s="17"/>
      <c r="F173" s="58" t="s">
        <v>2114</v>
      </c>
      <c r="G173" s="22" t="s">
        <v>2090</v>
      </c>
      <c r="H173" s="35">
        <v>2400</v>
      </c>
      <c r="I173" s="17" t="s">
        <v>2091</v>
      </c>
      <c r="J173" s="35">
        <v>2400</v>
      </c>
      <c r="K173" s="16">
        <v>41969</v>
      </c>
      <c r="L173" s="17"/>
      <c r="M173" s="17"/>
      <c r="N173" s="17"/>
      <c r="O173" s="16"/>
      <c r="P173" s="17">
        <v>548607</v>
      </c>
      <c r="Q173" s="16">
        <v>41969</v>
      </c>
      <c r="R173" s="17" t="s">
        <v>2115</v>
      </c>
      <c r="S173" s="16">
        <v>41963</v>
      </c>
    </row>
    <row r="174" spans="1:19" ht="22.5" x14ac:dyDescent="0.25">
      <c r="A174" s="16">
        <v>41969</v>
      </c>
      <c r="B174" s="17" t="s">
        <v>2104</v>
      </c>
      <c r="C174" s="16">
        <v>41992</v>
      </c>
      <c r="D174" s="16">
        <v>41989</v>
      </c>
      <c r="E174" s="17"/>
      <c r="F174" s="58" t="s">
        <v>2198</v>
      </c>
      <c r="G174" s="22" t="s">
        <v>2105</v>
      </c>
      <c r="H174" s="35">
        <v>1928.5</v>
      </c>
      <c r="I174" s="17" t="s">
        <v>143</v>
      </c>
      <c r="J174" s="35" t="s">
        <v>2203</v>
      </c>
      <c r="K174" s="16">
        <v>41989</v>
      </c>
      <c r="L174" s="17"/>
      <c r="M174" s="17"/>
      <c r="N174" s="17"/>
      <c r="O174" s="17"/>
      <c r="P174" s="17">
        <v>769200</v>
      </c>
      <c r="Q174" s="16">
        <v>41989</v>
      </c>
      <c r="R174" s="17" t="s">
        <v>2204</v>
      </c>
      <c r="S174" s="16">
        <v>41969</v>
      </c>
    </row>
    <row r="175" spans="1:19" ht="22.5" x14ac:dyDescent="0.25">
      <c r="A175" s="16">
        <v>41969</v>
      </c>
      <c r="B175" s="17" t="s">
        <v>2106</v>
      </c>
      <c r="C175" s="16">
        <v>41992</v>
      </c>
      <c r="D175" s="16">
        <v>41989</v>
      </c>
      <c r="E175" s="17"/>
      <c r="F175" s="58" t="s">
        <v>2198</v>
      </c>
      <c r="G175" s="22" t="s">
        <v>2107</v>
      </c>
      <c r="H175" s="35">
        <v>600</v>
      </c>
      <c r="I175" s="17" t="s">
        <v>163</v>
      </c>
      <c r="J175" s="35">
        <v>600</v>
      </c>
      <c r="K175" s="16">
        <v>41989</v>
      </c>
      <c r="L175" s="17"/>
      <c r="M175" s="17"/>
      <c r="N175" s="17"/>
      <c r="O175" s="17"/>
      <c r="P175" s="17">
        <v>769206</v>
      </c>
      <c r="Q175" s="16">
        <v>41989</v>
      </c>
      <c r="R175" s="17" t="s">
        <v>2202</v>
      </c>
      <c r="S175" s="17" t="s">
        <v>2201</v>
      </c>
    </row>
    <row r="176" spans="1:19" ht="27" customHeight="1" x14ac:dyDescent="0.25">
      <c r="A176" s="16">
        <v>41971</v>
      </c>
      <c r="B176" s="17" t="s">
        <v>2210</v>
      </c>
      <c r="C176" s="16">
        <v>42004</v>
      </c>
      <c r="D176" s="16">
        <v>41995</v>
      </c>
      <c r="E176" s="17"/>
      <c r="F176" s="58" t="s">
        <v>2228</v>
      </c>
      <c r="G176" s="22" t="s">
        <v>2211</v>
      </c>
      <c r="H176" s="35">
        <v>1500</v>
      </c>
      <c r="I176" s="17" t="s">
        <v>140</v>
      </c>
      <c r="J176" s="35" t="s">
        <v>2231</v>
      </c>
      <c r="K176" s="16">
        <v>41995</v>
      </c>
      <c r="L176" s="17"/>
      <c r="M176" s="17"/>
      <c r="N176" s="17"/>
      <c r="O176" s="17"/>
      <c r="P176" s="17">
        <v>844368</v>
      </c>
      <c r="Q176" s="16">
        <v>41995</v>
      </c>
      <c r="R176" s="17" t="s">
        <v>2232</v>
      </c>
      <c r="S176" s="16">
        <v>41970</v>
      </c>
    </row>
    <row r="177" spans="1:19" ht="21" customHeight="1" x14ac:dyDescent="0.25">
      <c r="A177" s="16">
        <v>41974</v>
      </c>
      <c r="B177" s="17" t="s">
        <v>2183</v>
      </c>
      <c r="C177" s="16">
        <v>42004</v>
      </c>
      <c r="D177" s="16">
        <v>41990</v>
      </c>
      <c r="E177" s="17"/>
      <c r="F177" s="58" t="s">
        <v>2235</v>
      </c>
      <c r="G177" s="22" t="s">
        <v>2184</v>
      </c>
      <c r="H177" s="35">
        <v>1200</v>
      </c>
      <c r="I177" s="17" t="s">
        <v>1818</v>
      </c>
      <c r="J177" s="35" t="s">
        <v>2236</v>
      </c>
      <c r="K177" s="16">
        <v>41990</v>
      </c>
      <c r="L177" s="17"/>
      <c r="M177" s="17"/>
      <c r="N177" s="17"/>
      <c r="O177" s="17"/>
      <c r="P177" s="17">
        <v>782989</v>
      </c>
      <c r="Q177" s="16">
        <v>41990</v>
      </c>
      <c r="R177" s="17" t="s">
        <v>2237</v>
      </c>
      <c r="S177" s="16">
        <v>41978</v>
      </c>
    </row>
    <row r="178" spans="1:19" ht="21" customHeight="1" x14ac:dyDescent="0.2">
      <c r="A178" s="101">
        <v>41977</v>
      </c>
      <c r="B178" s="101" t="s">
        <v>2155</v>
      </c>
      <c r="C178" s="101">
        <v>42398</v>
      </c>
      <c r="D178" s="18">
        <v>41998</v>
      </c>
      <c r="E178" s="101"/>
      <c r="F178" s="105" t="s">
        <v>2248</v>
      </c>
      <c r="G178" s="101" t="s">
        <v>2156</v>
      </c>
      <c r="H178" s="103">
        <v>900</v>
      </c>
      <c r="I178" s="104" t="s">
        <v>78</v>
      </c>
      <c r="J178" s="27">
        <v>900</v>
      </c>
      <c r="K178" s="6">
        <v>41998</v>
      </c>
      <c r="L178" s="6"/>
      <c r="M178" s="5"/>
      <c r="N178" s="5"/>
      <c r="O178" s="5"/>
      <c r="P178" s="5">
        <v>898170</v>
      </c>
      <c r="Q178" s="6">
        <v>41998</v>
      </c>
      <c r="R178" s="5" t="s">
        <v>2285</v>
      </c>
      <c r="S178" s="6">
        <v>41983</v>
      </c>
    </row>
    <row r="179" spans="1:19" ht="26.25" customHeight="1" x14ac:dyDescent="0.25">
      <c r="A179" s="16">
        <v>41982</v>
      </c>
      <c r="B179" s="17" t="s">
        <v>2161</v>
      </c>
      <c r="C179" s="16">
        <v>42004</v>
      </c>
      <c r="D179" s="16">
        <v>41989</v>
      </c>
      <c r="E179" s="17"/>
      <c r="F179" s="58" t="s">
        <v>2198</v>
      </c>
      <c r="G179" s="22" t="s">
        <v>2162</v>
      </c>
      <c r="H179" s="35">
        <v>1290</v>
      </c>
      <c r="I179" s="17" t="s">
        <v>143</v>
      </c>
      <c r="J179" s="35" t="s">
        <v>2199</v>
      </c>
      <c r="K179" s="16">
        <v>41989</v>
      </c>
      <c r="L179" s="17"/>
      <c r="M179" s="17"/>
      <c r="N179" s="17"/>
      <c r="O179" s="17"/>
      <c r="P179" s="17">
        <v>769191</v>
      </c>
      <c r="Q179" s="16">
        <v>41989</v>
      </c>
      <c r="R179" s="17" t="s">
        <v>2200</v>
      </c>
      <c r="S179" s="16">
        <v>41982</v>
      </c>
    </row>
    <row r="180" spans="1:19" ht="30.75" customHeight="1" x14ac:dyDescent="0.25">
      <c r="A180" s="16">
        <v>41983</v>
      </c>
      <c r="B180" s="17" t="s">
        <v>2208</v>
      </c>
      <c r="C180" s="16">
        <v>42004</v>
      </c>
      <c r="D180" s="16">
        <v>41998</v>
      </c>
      <c r="E180" s="17"/>
      <c r="F180" s="58" t="s">
        <v>2248</v>
      </c>
      <c r="G180" s="22" t="s">
        <v>2209</v>
      </c>
      <c r="H180" s="35">
        <v>3450</v>
      </c>
      <c r="I180" s="17" t="s">
        <v>1572</v>
      </c>
      <c r="J180" s="35">
        <v>3450</v>
      </c>
      <c r="K180" s="16">
        <v>41998</v>
      </c>
      <c r="L180" s="17">
        <v>817241</v>
      </c>
      <c r="M180" s="16">
        <v>41992</v>
      </c>
      <c r="N180" s="17">
        <v>898162</v>
      </c>
      <c r="O180" s="16">
        <v>41998</v>
      </c>
      <c r="P180" s="17"/>
      <c r="Q180" s="17"/>
      <c r="R180" s="17" t="s">
        <v>2275</v>
      </c>
      <c r="S180" s="16">
        <v>41990</v>
      </c>
    </row>
    <row r="181" spans="1:19" ht="30.75" customHeight="1" x14ac:dyDescent="0.25">
      <c r="A181" s="101">
        <v>41984</v>
      </c>
      <c r="B181" s="101" t="s">
        <v>2185</v>
      </c>
      <c r="C181" s="101">
        <v>42369</v>
      </c>
      <c r="D181" s="18">
        <v>41990</v>
      </c>
      <c r="E181" s="100"/>
      <c r="F181" s="105" t="s">
        <v>2235</v>
      </c>
      <c r="G181" s="104" t="s">
        <v>2186</v>
      </c>
      <c r="H181" s="103">
        <v>7770</v>
      </c>
      <c r="I181" s="104" t="s">
        <v>1879</v>
      </c>
      <c r="J181" s="22" t="s">
        <v>2286</v>
      </c>
      <c r="K181" s="18">
        <v>41990</v>
      </c>
      <c r="L181" s="22"/>
      <c r="M181" s="22"/>
      <c r="N181" s="22"/>
      <c r="O181" s="22"/>
      <c r="P181" s="22">
        <v>782991</v>
      </c>
      <c r="Q181" s="18">
        <v>41990</v>
      </c>
      <c r="R181" s="22" t="s">
        <v>2287</v>
      </c>
      <c r="S181" s="18">
        <v>41985</v>
      </c>
    </row>
    <row r="182" spans="1:19" ht="22.5" x14ac:dyDescent="0.25">
      <c r="A182" s="16">
        <v>41991</v>
      </c>
      <c r="B182" s="17" t="s">
        <v>2218</v>
      </c>
      <c r="C182" s="16">
        <v>42004</v>
      </c>
      <c r="D182" s="16">
        <v>41999</v>
      </c>
      <c r="E182" s="17"/>
      <c r="F182" s="58" t="s">
        <v>2288</v>
      </c>
      <c r="G182" s="22" t="s">
        <v>2219</v>
      </c>
      <c r="H182" s="35">
        <v>3000</v>
      </c>
      <c r="I182" s="22" t="s">
        <v>2220</v>
      </c>
      <c r="J182" s="35">
        <v>3000</v>
      </c>
      <c r="K182" s="16">
        <v>41999</v>
      </c>
      <c r="L182" s="17"/>
      <c r="M182" s="17"/>
      <c r="N182" s="17"/>
      <c r="O182" s="17"/>
      <c r="P182" s="17">
        <v>35546</v>
      </c>
      <c r="Q182" s="16">
        <v>41999</v>
      </c>
      <c r="R182" s="17" t="s">
        <v>2290</v>
      </c>
      <c r="S182" s="16">
        <v>41991</v>
      </c>
    </row>
    <row r="183" spans="1:19" ht="22.5" x14ac:dyDescent="0.25">
      <c r="A183" s="16">
        <v>41991</v>
      </c>
      <c r="B183" s="17" t="s">
        <v>2221</v>
      </c>
      <c r="C183" s="16">
        <v>42004</v>
      </c>
      <c r="D183" s="16">
        <v>41999</v>
      </c>
      <c r="E183" s="17"/>
      <c r="F183" s="58" t="s">
        <v>2288</v>
      </c>
      <c r="G183" s="22" t="s">
        <v>2219</v>
      </c>
      <c r="H183" s="35">
        <v>3000</v>
      </c>
      <c r="I183" s="22" t="s">
        <v>2220</v>
      </c>
      <c r="J183" s="35">
        <v>3000</v>
      </c>
      <c r="K183" s="16">
        <v>41999</v>
      </c>
      <c r="L183" s="17"/>
      <c r="M183" s="17"/>
      <c r="N183" s="17"/>
      <c r="O183" s="17"/>
      <c r="P183" s="17">
        <v>35552</v>
      </c>
      <c r="Q183" s="16">
        <v>41999</v>
      </c>
      <c r="R183" s="17" t="s">
        <v>2289</v>
      </c>
      <c r="S183" s="16">
        <v>41991</v>
      </c>
    </row>
    <row r="184" spans="1:19" x14ac:dyDescent="0.25">
      <c r="A184" s="16"/>
      <c r="B184" s="17"/>
      <c r="C184" s="16"/>
      <c r="D184" s="17"/>
      <c r="E184" s="17"/>
      <c r="F184" s="26"/>
      <c r="G184" s="22"/>
      <c r="H184" s="35"/>
      <c r="I184" s="17"/>
      <c r="J184" s="35"/>
      <c r="K184" s="17"/>
      <c r="L184" s="17"/>
      <c r="M184" s="17"/>
      <c r="N184" s="17"/>
      <c r="O184" s="17"/>
      <c r="P184" s="17"/>
      <c r="Q184" s="17"/>
      <c r="R184" s="17"/>
      <c r="S184" s="17"/>
    </row>
    <row r="185" spans="1:19" x14ac:dyDescent="0.25">
      <c r="H185" s="55"/>
      <c r="J185" s="55"/>
    </row>
    <row r="186" spans="1:19" x14ac:dyDescent="0.25">
      <c r="H186" s="55"/>
      <c r="J186" s="55"/>
    </row>
    <row r="187" spans="1:19" x14ac:dyDescent="0.25">
      <c r="H187" s="55"/>
      <c r="J187" s="55"/>
    </row>
    <row r="188" spans="1:19" x14ac:dyDescent="0.25">
      <c r="H188" s="55"/>
      <c r="J188" s="55"/>
    </row>
    <row r="189" spans="1:19" x14ac:dyDescent="0.25">
      <c r="H189" s="55"/>
      <c r="J189" s="55"/>
    </row>
    <row r="190" spans="1:19" x14ac:dyDescent="0.25">
      <c r="H190" s="55"/>
      <c r="J190" s="55"/>
    </row>
    <row r="191" spans="1:19" x14ac:dyDescent="0.25">
      <c r="H191" s="55"/>
      <c r="J191" s="55"/>
    </row>
    <row r="192" spans="1:19" x14ac:dyDescent="0.25">
      <c r="H192" s="55"/>
      <c r="J192" s="55"/>
    </row>
    <row r="193" spans="8:10" x14ac:dyDescent="0.25">
      <c r="H193" s="55"/>
      <c r="J193" s="55"/>
    </row>
    <row r="194" spans="8:10" x14ac:dyDescent="0.25">
      <c r="H194" s="55"/>
      <c r="J194" s="55"/>
    </row>
    <row r="195" spans="8:10" x14ac:dyDescent="0.25">
      <c r="H195" s="55"/>
      <c r="J195" s="55"/>
    </row>
    <row r="196" spans="8:10" x14ac:dyDescent="0.25">
      <c r="H196" s="55"/>
      <c r="J196" s="55"/>
    </row>
    <row r="197" spans="8:10" x14ac:dyDescent="0.25">
      <c r="H197" s="55"/>
      <c r="J197" s="55"/>
    </row>
    <row r="198" spans="8:10" x14ac:dyDescent="0.25">
      <c r="H198" s="55"/>
      <c r="J198" s="55"/>
    </row>
    <row r="199" spans="8:10" x14ac:dyDescent="0.25">
      <c r="H199" s="55"/>
      <c r="J199" s="55"/>
    </row>
    <row r="200" spans="8:10" x14ac:dyDescent="0.25">
      <c r="H200" s="55"/>
      <c r="J200" s="55"/>
    </row>
    <row r="201" spans="8:10" x14ac:dyDescent="0.25">
      <c r="H201" s="55"/>
      <c r="J201" s="55"/>
    </row>
    <row r="202" spans="8:10" x14ac:dyDescent="0.25">
      <c r="H202" s="55"/>
      <c r="J202" s="55"/>
    </row>
    <row r="203" spans="8:10" x14ac:dyDescent="0.25">
      <c r="H203" s="55"/>
      <c r="J203" s="55"/>
    </row>
    <row r="204" spans="8:10" x14ac:dyDescent="0.25">
      <c r="H204" s="55"/>
      <c r="J204" s="55"/>
    </row>
    <row r="205" spans="8:10" x14ac:dyDescent="0.25">
      <c r="H205" s="55"/>
      <c r="J205" s="55"/>
    </row>
    <row r="206" spans="8:10" x14ac:dyDescent="0.25">
      <c r="H206" s="55"/>
      <c r="J206" s="55"/>
    </row>
    <row r="207" spans="8:10" x14ac:dyDescent="0.25">
      <c r="H207" s="55"/>
      <c r="J207" s="55"/>
    </row>
    <row r="208" spans="8:10" x14ac:dyDescent="0.25">
      <c r="H208" s="55"/>
      <c r="J208" s="55"/>
    </row>
    <row r="209" spans="8:10" x14ac:dyDescent="0.25">
      <c r="H209" s="55"/>
      <c r="J209" s="55"/>
    </row>
    <row r="210" spans="8:10" x14ac:dyDescent="0.25">
      <c r="H210" s="55"/>
      <c r="J210" s="55"/>
    </row>
    <row r="211" spans="8:10" x14ac:dyDescent="0.25">
      <c r="H211" s="55"/>
      <c r="J211" s="55"/>
    </row>
    <row r="212" spans="8:10" x14ac:dyDescent="0.25">
      <c r="H212" s="55"/>
      <c r="J212" s="55"/>
    </row>
    <row r="213" spans="8:10" x14ac:dyDescent="0.25">
      <c r="H213" s="55"/>
      <c r="J213" s="55"/>
    </row>
    <row r="214" spans="8:10" x14ac:dyDescent="0.25">
      <c r="H214" s="55"/>
      <c r="J214" s="55"/>
    </row>
    <row r="215" spans="8:10" x14ac:dyDescent="0.25">
      <c r="H215" s="55"/>
      <c r="J215" s="55"/>
    </row>
    <row r="216" spans="8:10" x14ac:dyDescent="0.25">
      <c r="H216" s="55"/>
      <c r="J216" s="55"/>
    </row>
    <row r="217" spans="8:10" x14ac:dyDescent="0.25">
      <c r="H217" s="55"/>
      <c r="J217" s="55"/>
    </row>
    <row r="218" spans="8:10" x14ac:dyDescent="0.25">
      <c r="H218" s="55"/>
      <c r="J218" s="55"/>
    </row>
    <row r="219" spans="8:10" x14ac:dyDescent="0.25">
      <c r="H219" s="55"/>
      <c r="J219" s="55"/>
    </row>
    <row r="220" spans="8:10" x14ac:dyDescent="0.25">
      <c r="H220" s="55"/>
      <c r="J220" s="55"/>
    </row>
    <row r="221" spans="8:10" x14ac:dyDescent="0.25">
      <c r="H221" s="55"/>
      <c r="J221" s="55"/>
    </row>
    <row r="222" spans="8:10" x14ac:dyDescent="0.25">
      <c r="H222" s="55"/>
      <c r="J222" s="55"/>
    </row>
    <row r="223" spans="8:10" x14ac:dyDescent="0.25">
      <c r="H223" s="55"/>
      <c r="J223" s="55"/>
    </row>
    <row r="224" spans="8:10" x14ac:dyDescent="0.25">
      <c r="H224" s="55"/>
      <c r="J224" s="55"/>
    </row>
    <row r="225" spans="8:10" x14ac:dyDescent="0.25">
      <c r="H225" s="55"/>
      <c r="J225" s="55"/>
    </row>
    <row r="226" spans="8:10" x14ac:dyDescent="0.25">
      <c r="H226" s="55"/>
      <c r="J226" s="55"/>
    </row>
    <row r="227" spans="8:10" x14ac:dyDescent="0.25">
      <c r="H227" s="55"/>
      <c r="J227" s="55"/>
    </row>
    <row r="228" spans="8:10" x14ac:dyDescent="0.25">
      <c r="H228" s="55"/>
      <c r="J228" s="55"/>
    </row>
    <row r="229" spans="8:10" x14ac:dyDescent="0.25">
      <c r="H229" s="55"/>
      <c r="J229" s="55"/>
    </row>
    <row r="230" spans="8:10" x14ac:dyDescent="0.25">
      <c r="H230" s="55"/>
      <c r="J230" s="55"/>
    </row>
    <row r="231" spans="8:10" x14ac:dyDescent="0.25">
      <c r="H231" s="55"/>
      <c r="J231" s="55"/>
    </row>
    <row r="232" spans="8:10" x14ac:dyDescent="0.25">
      <c r="H232" s="55"/>
      <c r="J232" s="55"/>
    </row>
    <row r="233" spans="8:10" x14ac:dyDescent="0.25">
      <c r="H233" s="55"/>
      <c r="J233" s="55"/>
    </row>
    <row r="234" spans="8:10" x14ac:dyDescent="0.25">
      <c r="H234" s="55"/>
      <c r="J234" s="55"/>
    </row>
    <row r="235" spans="8:10" x14ac:dyDescent="0.25">
      <c r="H235" s="55"/>
      <c r="J235" s="55"/>
    </row>
    <row r="236" spans="8:10" x14ac:dyDescent="0.25">
      <c r="H236" s="55"/>
      <c r="J236" s="55"/>
    </row>
    <row r="237" spans="8:10" x14ac:dyDescent="0.25">
      <c r="H237" s="55"/>
      <c r="J237" s="55"/>
    </row>
    <row r="238" spans="8:10" x14ac:dyDescent="0.25">
      <c r="H238" s="55"/>
      <c r="J238" s="55"/>
    </row>
    <row r="239" spans="8:10" x14ac:dyDescent="0.25">
      <c r="H239" s="55"/>
      <c r="J239" s="55"/>
    </row>
    <row r="240" spans="8:10" x14ac:dyDescent="0.25">
      <c r="H240" s="55"/>
      <c r="J240" s="55"/>
    </row>
    <row r="241" spans="8:10" x14ac:dyDescent="0.25">
      <c r="H241" s="55"/>
      <c r="J241" s="55"/>
    </row>
    <row r="242" spans="8:10" x14ac:dyDescent="0.25">
      <c r="H242" s="55"/>
      <c r="J242" s="55"/>
    </row>
    <row r="243" spans="8:10" x14ac:dyDescent="0.25">
      <c r="H243" s="55"/>
      <c r="J243" s="55"/>
    </row>
    <row r="244" spans="8:10" x14ac:dyDescent="0.25">
      <c r="H244" s="55"/>
      <c r="J244" s="55"/>
    </row>
    <row r="245" spans="8:10" x14ac:dyDescent="0.25">
      <c r="H245" s="55"/>
      <c r="J245" s="55"/>
    </row>
    <row r="246" spans="8:10" x14ac:dyDescent="0.25">
      <c r="H246" s="55"/>
      <c r="J246" s="55"/>
    </row>
    <row r="247" spans="8:10" x14ac:dyDescent="0.25">
      <c r="H247" s="55"/>
      <c r="J247" s="55"/>
    </row>
    <row r="248" spans="8:10" x14ac:dyDescent="0.25">
      <c r="H248" s="55"/>
      <c r="J248" s="55"/>
    </row>
    <row r="249" spans="8:10" x14ac:dyDescent="0.25">
      <c r="H249" s="55"/>
      <c r="J249" s="55"/>
    </row>
    <row r="250" spans="8:10" x14ac:dyDescent="0.25">
      <c r="H250" s="55"/>
      <c r="J250" s="55"/>
    </row>
    <row r="251" spans="8:10" x14ac:dyDescent="0.25">
      <c r="H251" s="55"/>
      <c r="J251" s="55"/>
    </row>
    <row r="252" spans="8:10" x14ac:dyDescent="0.25">
      <c r="H252" s="55"/>
      <c r="J252" s="55"/>
    </row>
    <row r="253" spans="8:10" x14ac:dyDescent="0.25">
      <c r="H253" s="55"/>
      <c r="J253" s="55"/>
    </row>
    <row r="254" spans="8:10" x14ac:dyDescent="0.25">
      <c r="H254" s="55"/>
      <c r="J254" s="55"/>
    </row>
    <row r="255" spans="8:10" x14ac:dyDescent="0.25">
      <c r="H255" s="55"/>
      <c r="J255" s="55"/>
    </row>
    <row r="256" spans="8:10" x14ac:dyDescent="0.25">
      <c r="H256" s="55"/>
      <c r="J256" s="55"/>
    </row>
    <row r="257" spans="8:10" x14ac:dyDescent="0.25">
      <c r="H257" s="55"/>
      <c r="J257" s="55"/>
    </row>
    <row r="258" spans="8:10" x14ac:dyDescent="0.25">
      <c r="H258" s="55"/>
      <c r="J258" s="55"/>
    </row>
    <row r="259" spans="8:10" x14ac:dyDescent="0.25">
      <c r="H259" s="55"/>
      <c r="J259" s="55"/>
    </row>
    <row r="260" spans="8:10" x14ac:dyDescent="0.25">
      <c r="H260" s="55"/>
      <c r="J260" s="55"/>
    </row>
    <row r="261" spans="8:10" x14ac:dyDescent="0.25">
      <c r="H261" s="55"/>
      <c r="J261" s="55"/>
    </row>
    <row r="262" spans="8:10" x14ac:dyDescent="0.25">
      <c r="H262" s="55"/>
      <c r="J262" s="55"/>
    </row>
    <row r="263" spans="8:10" x14ac:dyDescent="0.25">
      <c r="H263" s="55"/>
      <c r="J263" s="55"/>
    </row>
    <row r="264" spans="8:10" x14ac:dyDescent="0.25">
      <c r="H264" s="55"/>
      <c r="J264" s="55"/>
    </row>
    <row r="265" spans="8:10" x14ac:dyDescent="0.25">
      <c r="H265" s="55"/>
      <c r="J265" s="55"/>
    </row>
    <row r="266" spans="8:10" x14ac:dyDescent="0.25">
      <c r="H266" s="55"/>
      <c r="J266" s="55"/>
    </row>
    <row r="267" spans="8:10" x14ac:dyDescent="0.25">
      <c r="H267" s="55"/>
      <c r="J267" s="55"/>
    </row>
    <row r="268" spans="8:10" x14ac:dyDescent="0.25">
      <c r="H268" s="55"/>
      <c r="J268" s="55"/>
    </row>
    <row r="269" spans="8:10" x14ac:dyDescent="0.25">
      <c r="H269" s="55"/>
      <c r="J269" s="55"/>
    </row>
    <row r="270" spans="8:10" x14ac:dyDescent="0.25">
      <c r="H270" s="55"/>
      <c r="J270" s="55"/>
    </row>
    <row r="271" spans="8:10" x14ac:dyDescent="0.25">
      <c r="H271" s="55"/>
      <c r="J271" s="55"/>
    </row>
    <row r="272" spans="8:10" x14ac:dyDescent="0.25">
      <c r="H272" s="55"/>
      <c r="J272" s="55"/>
    </row>
    <row r="273" spans="8:10" x14ac:dyDescent="0.25">
      <c r="H273" s="55"/>
      <c r="J273" s="55"/>
    </row>
    <row r="274" spans="8:10" x14ac:dyDescent="0.25">
      <c r="H274" s="55"/>
      <c r="J274" s="55"/>
    </row>
    <row r="275" spans="8:10" x14ac:dyDescent="0.25">
      <c r="H275" s="55"/>
      <c r="J275" s="55"/>
    </row>
    <row r="276" spans="8:10" x14ac:dyDescent="0.25">
      <c r="H276" s="55"/>
      <c r="J276" s="55"/>
    </row>
    <row r="277" spans="8:10" x14ac:dyDescent="0.25">
      <c r="H277" s="55"/>
      <c r="J277" s="55"/>
    </row>
    <row r="278" spans="8:10" x14ac:dyDescent="0.25">
      <c r="H278" s="55"/>
      <c r="J278" s="55"/>
    </row>
    <row r="279" spans="8:10" x14ac:dyDescent="0.25">
      <c r="H279" s="55"/>
      <c r="J279" s="55"/>
    </row>
    <row r="280" spans="8:10" x14ac:dyDescent="0.25">
      <c r="H280" s="55"/>
      <c r="J280" s="55"/>
    </row>
    <row r="281" spans="8:10" x14ac:dyDescent="0.25">
      <c r="H281" s="55"/>
      <c r="J281" s="55"/>
    </row>
    <row r="282" spans="8:10" x14ac:dyDescent="0.25">
      <c r="H282" s="55"/>
      <c r="J282" s="55"/>
    </row>
    <row r="283" spans="8:10" x14ac:dyDescent="0.25">
      <c r="H283" s="55"/>
      <c r="J283" s="55"/>
    </row>
    <row r="284" spans="8:10" x14ac:dyDescent="0.25">
      <c r="H284" s="55"/>
      <c r="J284" s="55"/>
    </row>
    <row r="285" spans="8:10" x14ac:dyDescent="0.25">
      <c r="H285" s="55"/>
      <c r="J285" s="55"/>
    </row>
    <row r="286" spans="8:10" x14ac:dyDescent="0.25">
      <c r="H286" s="55"/>
      <c r="J286" s="55"/>
    </row>
    <row r="287" spans="8:10" x14ac:dyDescent="0.25">
      <c r="H287" s="55"/>
      <c r="J287" s="55"/>
    </row>
    <row r="288" spans="8:10" x14ac:dyDescent="0.25">
      <c r="H288" s="55"/>
      <c r="J288" s="55"/>
    </row>
    <row r="289" spans="8:10" x14ac:dyDescent="0.25">
      <c r="H289" s="55"/>
      <c r="J289" s="55"/>
    </row>
    <row r="290" spans="8:10" x14ac:dyDescent="0.25">
      <c r="H290" s="55"/>
      <c r="J290" s="55"/>
    </row>
    <row r="291" spans="8:10" x14ac:dyDescent="0.25">
      <c r="H291" s="55"/>
      <c r="J291" s="55"/>
    </row>
    <row r="292" spans="8:10" x14ac:dyDescent="0.25">
      <c r="H292" s="55"/>
      <c r="J292" s="55"/>
    </row>
    <row r="293" spans="8:10" x14ac:dyDescent="0.25">
      <c r="H293" s="55"/>
      <c r="J293" s="55"/>
    </row>
    <row r="294" spans="8:10" x14ac:dyDescent="0.25">
      <c r="H294" s="55"/>
      <c r="J294" s="55"/>
    </row>
    <row r="295" spans="8:10" x14ac:dyDescent="0.25">
      <c r="H295" s="55"/>
      <c r="J295" s="55"/>
    </row>
    <row r="296" spans="8:10" x14ac:dyDescent="0.25">
      <c r="H296" s="55"/>
      <c r="J296" s="55"/>
    </row>
    <row r="297" spans="8:10" x14ac:dyDescent="0.25">
      <c r="H297" s="55"/>
      <c r="J297" s="55"/>
    </row>
    <row r="298" spans="8:10" x14ac:dyDescent="0.25">
      <c r="H298" s="55"/>
      <c r="J298" s="55"/>
    </row>
    <row r="299" spans="8:10" x14ac:dyDescent="0.25">
      <c r="H299" s="55"/>
      <c r="J299" s="55"/>
    </row>
    <row r="300" spans="8:10" x14ac:dyDescent="0.25">
      <c r="H300" s="55"/>
      <c r="J300" s="55"/>
    </row>
    <row r="301" spans="8:10" x14ac:dyDescent="0.25">
      <c r="H301" s="55"/>
      <c r="J301" s="55"/>
    </row>
    <row r="302" spans="8:10" x14ac:dyDescent="0.25">
      <c r="H302" s="55"/>
      <c r="J302" s="55"/>
    </row>
    <row r="303" spans="8:10" x14ac:dyDescent="0.25">
      <c r="H303" s="55"/>
      <c r="J303" s="55"/>
    </row>
    <row r="304" spans="8:10" x14ac:dyDescent="0.25">
      <c r="H304" s="55"/>
      <c r="J304" s="55"/>
    </row>
    <row r="305" spans="8:10" x14ac:dyDescent="0.25">
      <c r="H305" s="55"/>
      <c r="J305" s="55"/>
    </row>
    <row r="306" spans="8:10" x14ac:dyDescent="0.25">
      <c r="H306" s="55"/>
      <c r="J306" s="55"/>
    </row>
    <row r="307" spans="8:10" x14ac:dyDescent="0.25">
      <c r="H307" s="55"/>
      <c r="J307" s="55"/>
    </row>
    <row r="308" spans="8:10" x14ac:dyDescent="0.25">
      <c r="H308" s="55"/>
      <c r="J308" s="55"/>
    </row>
    <row r="309" spans="8:10" x14ac:dyDescent="0.25">
      <c r="H309" s="55"/>
      <c r="J309" s="55"/>
    </row>
    <row r="310" spans="8:10" x14ac:dyDescent="0.25">
      <c r="H310" s="55"/>
      <c r="J310" s="55"/>
    </row>
    <row r="311" spans="8:10" x14ac:dyDescent="0.25">
      <c r="H311" s="55"/>
      <c r="J311" s="55"/>
    </row>
    <row r="312" spans="8:10" x14ac:dyDescent="0.25">
      <c r="H312" s="55"/>
      <c r="J312" s="55"/>
    </row>
    <row r="313" spans="8:10" x14ac:dyDescent="0.25">
      <c r="H313" s="55"/>
      <c r="J313" s="55"/>
    </row>
    <row r="314" spans="8:10" x14ac:dyDescent="0.25">
      <c r="H314" s="55"/>
      <c r="J314" s="55"/>
    </row>
    <row r="315" spans="8:10" x14ac:dyDescent="0.25">
      <c r="H315" s="55"/>
      <c r="J315" s="55"/>
    </row>
    <row r="316" spans="8:10" x14ac:dyDescent="0.25">
      <c r="H316" s="55"/>
      <c r="J316" s="55"/>
    </row>
    <row r="317" spans="8:10" x14ac:dyDescent="0.25">
      <c r="H317" s="55"/>
      <c r="J317" s="55"/>
    </row>
    <row r="318" spans="8:10" x14ac:dyDescent="0.25">
      <c r="H318" s="55"/>
      <c r="J318" s="55"/>
    </row>
    <row r="319" spans="8:10" x14ac:dyDescent="0.25">
      <c r="H319" s="55"/>
      <c r="J319" s="55"/>
    </row>
    <row r="320" spans="8:10" x14ac:dyDescent="0.25">
      <c r="H320" s="55"/>
      <c r="J320" s="55"/>
    </row>
    <row r="321" spans="8:10" x14ac:dyDescent="0.25">
      <c r="H321" s="55"/>
      <c r="J321" s="55"/>
    </row>
    <row r="322" spans="8:10" x14ac:dyDescent="0.25">
      <c r="H322" s="55"/>
      <c r="J322" s="55"/>
    </row>
    <row r="323" spans="8:10" x14ac:dyDescent="0.25">
      <c r="H323" s="55"/>
      <c r="J323" s="55"/>
    </row>
    <row r="324" spans="8:10" x14ac:dyDescent="0.25">
      <c r="H324" s="55"/>
      <c r="J324" s="55"/>
    </row>
    <row r="325" spans="8:10" x14ac:dyDescent="0.25">
      <c r="H325" s="55"/>
      <c r="J325" s="55"/>
    </row>
    <row r="326" spans="8:10" x14ac:dyDescent="0.25">
      <c r="H326" s="55"/>
      <c r="J326" s="55"/>
    </row>
    <row r="327" spans="8:10" x14ac:dyDescent="0.25">
      <c r="H327" s="55"/>
      <c r="J327" s="55"/>
    </row>
    <row r="328" spans="8:10" x14ac:dyDescent="0.25">
      <c r="H328" s="55"/>
      <c r="J328" s="55"/>
    </row>
    <row r="329" spans="8:10" x14ac:dyDescent="0.25">
      <c r="H329" s="55"/>
      <c r="J329" s="55"/>
    </row>
    <row r="330" spans="8:10" x14ac:dyDescent="0.25">
      <c r="H330" s="55"/>
      <c r="J330" s="55"/>
    </row>
    <row r="331" spans="8:10" x14ac:dyDescent="0.25">
      <c r="H331" s="55"/>
      <c r="J331" s="55"/>
    </row>
    <row r="332" spans="8:10" x14ac:dyDescent="0.25">
      <c r="H332" s="55"/>
      <c r="J332" s="55"/>
    </row>
    <row r="333" spans="8:10" x14ac:dyDescent="0.25">
      <c r="H333" s="55"/>
      <c r="J333" s="55"/>
    </row>
    <row r="334" spans="8:10" x14ac:dyDescent="0.25">
      <c r="H334" s="55"/>
      <c r="J334" s="55"/>
    </row>
    <row r="335" spans="8:10" x14ac:dyDescent="0.25">
      <c r="H335" s="55"/>
      <c r="J335" s="55"/>
    </row>
    <row r="336" spans="8:10" x14ac:dyDescent="0.25">
      <c r="H336" s="55"/>
      <c r="J336" s="55"/>
    </row>
    <row r="337" spans="8:10" x14ac:dyDescent="0.25">
      <c r="H337" s="55"/>
      <c r="J337" s="55"/>
    </row>
    <row r="338" spans="8:10" x14ac:dyDescent="0.25">
      <c r="H338" s="55"/>
      <c r="J338" s="55"/>
    </row>
    <row r="339" spans="8:10" x14ac:dyDescent="0.25">
      <c r="H339" s="55"/>
      <c r="J339" s="55"/>
    </row>
    <row r="340" spans="8:10" x14ac:dyDescent="0.25">
      <c r="H340" s="55"/>
      <c r="J340" s="55"/>
    </row>
    <row r="341" spans="8:10" x14ac:dyDescent="0.25">
      <c r="H341" s="55"/>
      <c r="J341" s="55"/>
    </row>
    <row r="342" spans="8:10" x14ac:dyDescent="0.25">
      <c r="H342" s="55"/>
      <c r="J342" s="55"/>
    </row>
    <row r="343" spans="8:10" x14ac:dyDescent="0.25">
      <c r="H343" s="55"/>
      <c r="J343" s="55"/>
    </row>
    <row r="344" spans="8:10" x14ac:dyDescent="0.25">
      <c r="H344" s="55"/>
      <c r="J344" s="55"/>
    </row>
    <row r="345" spans="8:10" x14ac:dyDescent="0.25">
      <c r="H345" s="55"/>
      <c r="J345" s="55"/>
    </row>
    <row r="346" spans="8:10" x14ac:dyDescent="0.25">
      <c r="H346" s="55"/>
      <c r="J346" s="55"/>
    </row>
    <row r="347" spans="8:10" x14ac:dyDescent="0.25">
      <c r="H347" s="55"/>
      <c r="J347" s="55"/>
    </row>
    <row r="348" spans="8:10" x14ac:dyDescent="0.25">
      <c r="H348" s="55"/>
      <c r="J348" s="55"/>
    </row>
    <row r="349" spans="8:10" x14ac:dyDescent="0.25">
      <c r="H349" s="55"/>
      <c r="J349" s="55"/>
    </row>
    <row r="350" spans="8:10" x14ac:dyDescent="0.25">
      <c r="H350" s="55"/>
      <c r="J350" s="55"/>
    </row>
    <row r="351" spans="8:10" x14ac:dyDescent="0.25">
      <c r="H351" s="55"/>
      <c r="J351" s="55"/>
    </row>
    <row r="352" spans="8:10" x14ac:dyDescent="0.25">
      <c r="H352" s="55"/>
      <c r="J352" s="55"/>
    </row>
    <row r="353" spans="8:10" x14ac:dyDescent="0.25">
      <c r="H353" s="55"/>
      <c r="J353" s="55"/>
    </row>
    <row r="354" spans="8:10" x14ac:dyDescent="0.25">
      <c r="H354" s="55"/>
      <c r="J354" s="55"/>
    </row>
    <row r="355" spans="8:10" x14ac:dyDescent="0.25">
      <c r="H355" s="55"/>
      <c r="J355" s="55"/>
    </row>
    <row r="356" spans="8:10" x14ac:dyDescent="0.25">
      <c r="H356" s="55"/>
      <c r="J356" s="55"/>
    </row>
    <row r="357" spans="8:10" x14ac:dyDescent="0.25">
      <c r="H357" s="55"/>
      <c r="J357" s="55"/>
    </row>
    <row r="358" spans="8:10" x14ac:dyDescent="0.25">
      <c r="H358" s="55"/>
      <c r="J358" s="55"/>
    </row>
    <row r="359" spans="8:10" x14ac:dyDescent="0.25">
      <c r="H359" s="55"/>
      <c r="J359" s="55"/>
    </row>
    <row r="360" spans="8:10" x14ac:dyDescent="0.25">
      <c r="H360" s="55"/>
      <c r="J360" s="55"/>
    </row>
    <row r="361" spans="8:10" x14ac:dyDescent="0.25">
      <c r="H361" s="55"/>
      <c r="J361" s="55"/>
    </row>
    <row r="362" spans="8:10" x14ac:dyDescent="0.25">
      <c r="H362" s="55"/>
      <c r="J362" s="55"/>
    </row>
    <row r="363" spans="8:10" x14ac:dyDescent="0.25">
      <c r="H363" s="55"/>
      <c r="J363" s="55"/>
    </row>
    <row r="364" spans="8:10" x14ac:dyDescent="0.25">
      <c r="H364" s="55"/>
      <c r="J364" s="55"/>
    </row>
    <row r="365" spans="8:10" x14ac:dyDescent="0.25">
      <c r="H365" s="55"/>
      <c r="J365" s="55"/>
    </row>
    <row r="366" spans="8:10" x14ac:dyDescent="0.25">
      <c r="H366" s="55"/>
      <c r="J366" s="55"/>
    </row>
    <row r="367" spans="8:10" x14ac:dyDescent="0.25">
      <c r="H367" s="55"/>
      <c r="J367" s="55"/>
    </row>
    <row r="368" spans="8:10" x14ac:dyDescent="0.25">
      <c r="H368" s="55"/>
      <c r="J368" s="55"/>
    </row>
    <row r="369" spans="8:10" x14ac:dyDescent="0.25">
      <c r="H369" s="55"/>
      <c r="J369" s="55"/>
    </row>
    <row r="370" spans="8:10" x14ac:dyDescent="0.25">
      <c r="H370" s="55"/>
      <c r="J370" s="55"/>
    </row>
    <row r="371" spans="8:10" x14ac:dyDescent="0.25">
      <c r="H371" s="55"/>
      <c r="J371" s="55"/>
    </row>
    <row r="372" spans="8:10" x14ac:dyDescent="0.25">
      <c r="H372" s="55"/>
      <c r="J372" s="55"/>
    </row>
    <row r="373" spans="8:10" x14ac:dyDescent="0.25">
      <c r="H373" s="55"/>
      <c r="J373" s="55"/>
    </row>
    <row r="374" spans="8:10" x14ac:dyDescent="0.25">
      <c r="H374" s="55"/>
      <c r="J374" s="55"/>
    </row>
    <row r="375" spans="8:10" x14ac:dyDescent="0.25">
      <c r="H375" s="55"/>
      <c r="J375" s="55"/>
    </row>
    <row r="376" spans="8:10" x14ac:dyDescent="0.25">
      <c r="H376" s="55"/>
      <c r="J376" s="55"/>
    </row>
    <row r="377" spans="8:10" x14ac:dyDescent="0.25">
      <c r="H377" s="55"/>
      <c r="J377" s="55"/>
    </row>
    <row r="378" spans="8:10" x14ac:dyDescent="0.25">
      <c r="H378" s="55"/>
      <c r="J378" s="55"/>
    </row>
    <row r="379" spans="8:10" x14ac:dyDescent="0.25">
      <c r="H379" s="55"/>
      <c r="J379" s="55"/>
    </row>
    <row r="380" spans="8:10" x14ac:dyDescent="0.25">
      <c r="H380" s="55"/>
      <c r="J380" s="55"/>
    </row>
    <row r="381" spans="8:10" x14ac:dyDescent="0.25">
      <c r="H381" s="55"/>
      <c r="J381" s="55"/>
    </row>
    <row r="382" spans="8:10" x14ac:dyDescent="0.25">
      <c r="H382" s="55"/>
      <c r="J382" s="55"/>
    </row>
    <row r="383" spans="8:10" x14ac:dyDescent="0.25">
      <c r="H383" s="55"/>
      <c r="J383" s="55"/>
    </row>
    <row r="384" spans="8:10" x14ac:dyDescent="0.25">
      <c r="H384" s="55"/>
      <c r="J384" s="55"/>
    </row>
    <row r="385" spans="8:10" x14ac:dyDescent="0.25">
      <c r="H385" s="55"/>
      <c r="J385" s="55"/>
    </row>
    <row r="386" spans="8:10" x14ac:dyDescent="0.25">
      <c r="H386" s="55"/>
      <c r="J386" s="55"/>
    </row>
    <row r="387" spans="8:10" x14ac:dyDescent="0.25">
      <c r="H387" s="55"/>
      <c r="J387" s="55"/>
    </row>
    <row r="388" spans="8:10" x14ac:dyDescent="0.25">
      <c r="H388" s="55"/>
      <c r="J388" s="55"/>
    </row>
    <row r="389" spans="8:10" x14ac:dyDescent="0.25">
      <c r="H389" s="55"/>
      <c r="J389" s="55"/>
    </row>
    <row r="390" spans="8:10" x14ac:dyDescent="0.25">
      <c r="H390" s="55"/>
      <c r="J390" s="55"/>
    </row>
    <row r="391" spans="8:10" x14ac:dyDescent="0.25">
      <c r="H391" s="55"/>
      <c r="J391" s="55"/>
    </row>
    <row r="392" spans="8:10" x14ac:dyDescent="0.25">
      <c r="H392" s="55"/>
      <c r="J392" s="55"/>
    </row>
    <row r="393" spans="8:10" x14ac:dyDescent="0.25">
      <c r="H393" s="55"/>
      <c r="J393" s="55"/>
    </row>
    <row r="394" spans="8:10" x14ac:dyDescent="0.25">
      <c r="H394" s="55"/>
      <c r="J394" s="55"/>
    </row>
    <row r="395" spans="8:10" x14ac:dyDescent="0.25">
      <c r="H395" s="55"/>
      <c r="J395" s="55"/>
    </row>
    <row r="396" spans="8:10" x14ac:dyDescent="0.25">
      <c r="H396" s="55"/>
      <c r="J396" s="55"/>
    </row>
    <row r="397" spans="8:10" x14ac:dyDescent="0.25">
      <c r="H397" s="55"/>
      <c r="J397" s="55"/>
    </row>
    <row r="398" spans="8:10" x14ac:dyDescent="0.25">
      <c r="H398" s="55"/>
      <c r="J398" s="55"/>
    </row>
    <row r="399" spans="8:10" x14ac:dyDescent="0.25">
      <c r="H399" s="55"/>
    </row>
    <row r="400" spans="8:10" x14ac:dyDescent="0.25">
      <c r="H400" s="55"/>
    </row>
    <row r="401" spans="8:8" x14ac:dyDescent="0.25">
      <c r="H401" s="55"/>
    </row>
    <row r="402" spans="8:8" x14ac:dyDescent="0.25">
      <c r="H402" s="55"/>
    </row>
    <row r="403" spans="8:8" x14ac:dyDescent="0.25">
      <c r="H403" s="55"/>
    </row>
    <row r="404" spans="8:8" x14ac:dyDescent="0.25">
      <c r="H404" s="55"/>
    </row>
    <row r="405" spans="8:8" x14ac:dyDescent="0.25">
      <c r="H405" s="55"/>
    </row>
    <row r="406" spans="8:8" x14ac:dyDescent="0.25">
      <c r="H406" s="55"/>
    </row>
    <row r="407" spans="8:8" x14ac:dyDescent="0.25">
      <c r="H407" s="55"/>
    </row>
    <row r="408" spans="8:8" x14ac:dyDescent="0.25">
      <c r="H408" s="55"/>
    </row>
    <row r="409" spans="8:8" x14ac:dyDescent="0.25">
      <c r="H409" s="55"/>
    </row>
    <row r="410" spans="8:8" x14ac:dyDescent="0.25">
      <c r="H410" s="55"/>
    </row>
    <row r="411" spans="8:8" x14ac:dyDescent="0.25">
      <c r="H411" s="55"/>
    </row>
    <row r="412" spans="8:8" x14ac:dyDescent="0.25">
      <c r="H412" s="55"/>
    </row>
    <row r="413" spans="8:8" x14ac:dyDescent="0.25">
      <c r="H413" s="55"/>
    </row>
    <row r="414" spans="8:8" x14ac:dyDescent="0.25">
      <c r="H414" s="55"/>
    </row>
    <row r="415" spans="8:8" x14ac:dyDescent="0.25">
      <c r="H415" s="55"/>
    </row>
    <row r="416" spans="8:8" x14ac:dyDescent="0.25">
      <c r="H416" s="55"/>
    </row>
    <row r="417" spans="8:8" x14ac:dyDescent="0.25">
      <c r="H417" s="55"/>
    </row>
    <row r="418" spans="8:8" x14ac:dyDescent="0.25">
      <c r="H418" s="55"/>
    </row>
    <row r="419" spans="8:8" x14ac:dyDescent="0.25">
      <c r="H419" s="55"/>
    </row>
    <row r="420" spans="8:8" x14ac:dyDescent="0.25">
      <c r="H420" s="55"/>
    </row>
    <row r="421" spans="8:8" x14ac:dyDescent="0.25">
      <c r="H421" s="55"/>
    </row>
    <row r="422" spans="8:8" x14ac:dyDescent="0.25">
      <c r="H422" s="55"/>
    </row>
    <row r="423" spans="8:8" x14ac:dyDescent="0.25">
      <c r="H423" s="55"/>
    </row>
    <row r="424" spans="8:8" x14ac:dyDescent="0.25">
      <c r="H424" s="55"/>
    </row>
    <row r="425" spans="8:8" x14ac:dyDescent="0.25">
      <c r="H425" s="55"/>
    </row>
    <row r="426" spans="8:8" x14ac:dyDescent="0.25">
      <c r="H426" s="55"/>
    </row>
    <row r="427" spans="8:8" x14ac:dyDescent="0.25">
      <c r="H427" s="55"/>
    </row>
    <row r="428" spans="8:8" x14ac:dyDescent="0.25">
      <c r="H428" s="55"/>
    </row>
    <row r="429" spans="8:8" x14ac:dyDescent="0.25">
      <c r="H429" s="55"/>
    </row>
    <row r="430" spans="8:8" x14ac:dyDescent="0.25">
      <c r="H430" s="55"/>
    </row>
    <row r="431" spans="8:8" x14ac:dyDescent="0.25">
      <c r="H431" s="55"/>
    </row>
    <row r="432" spans="8:8" x14ac:dyDescent="0.25">
      <c r="H432" s="55"/>
    </row>
    <row r="433" spans="8:8" x14ac:dyDescent="0.25">
      <c r="H433" s="55"/>
    </row>
    <row r="434" spans="8:8" x14ac:dyDescent="0.25">
      <c r="H434" s="55"/>
    </row>
    <row r="435" spans="8:8" x14ac:dyDescent="0.25">
      <c r="H435" s="55"/>
    </row>
    <row r="436" spans="8:8" x14ac:dyDescent="0.25">
      <c r="H436" s="55"/>
    </row>
    <row r="437" spans="8:8" x14ac:dyDescent="0.25">
      <c r="H437" s="55"/>
    </row>
    <row r="438" spans="8:8" x14ac:dyDescent="0.25">
      <c r="H438" s="55"/>
    </row>
    <row r="439" spans="8:8" x14ac:dyDescent="0.25">
      <c r="H439" s="55"/>
    </row>
    <row r="440" spans="8:8" x14ac:dyDescent="0.25">
      <c r="H440" s="55"/>
    </row>
    <row r="441" spans="8:8" x14ac:dyDescent="0.25">
      <c r="H441" s="55"/>
    </row>
    <row r="442" spans="8:8" x14ac:dyDescent="0.25">
      <c r="H442" s="55"/>
    </row>
    <row r="443" spans="8:8" x14ac:dyDescent="0.25">
      <c r="H443" s="55"/>
    </row>
    <row r="444" spans="8:8" x14ac:dyDescent="0.25">
      <c r="H444" s="55"/>
    </row>
    <row r="445" spans="8:8" x14ac:dyDescent="0.25">
      <c r="H445" s="55"/>
    </row>
    <row r="446" spans="8:8" x14ac:dyDescent="0.25">
      <c r="H446" s="55"/>
    </row>
    <row r="447" spans="8:8" x14ac:dyDescent="0.25">
      <c r="H447" s="55"/>
    </row>
    <row r="448" spans="8:8" x14ac:dyDescent="0.25">
      <c r="H448" s="55"/>
    </row>
    <row r="449" spans="8:8" x14ac:dyDescent="0.25">
      <c r="H449" s="55"/>
    </row>
    <row r="450" spans="8:8" x14ac:dyDescent="0.25">
      <c r="H450" s="55"/>
    </row>
    <row r="451" spans="8:8" x14ac:dyDescent="0.25">
      <c r="H451" s="55"/>
    </row>
    <row r="452" spans="8:8" x14ac:dyDescent="0.25">
      <c r="H452" s="55"/>
    </row>
    <row r="453" spans="8:8" x14ac:dyDescent="0.25">
      <c r="H453" s="55"/>
    </row>
    <row r="454" spans="8:8" x14ac:dyDescent="0.25">
      <c r="H454" s="55"/>
    </row>
    <row r="455" spans="8:8" x14ac:dyDescent="0.25">
      <c r="H455" s="55"/>
    </row>
    <row r="456" spans="8:8" x14ac:dyDescent="0.25">
      <c r="H456" s="55"/>
    </row>
    <row r="457" spans="8:8" x14ac:dyDescent="0.25">
      <c r="H457" s="55"/>
    </row>
    <row r="458" spans="8:8" x14ac:dyDescent="0.25">
      <c r="H458" s="55"/>
    </row>
    <row r="459" spans="8:8" x14ac:dyDescent="0.25">
      <c r="H459" s="55"/>
    </row>
    <row r="460" spans="8:8" x14ac:dyDescent="0.25">
      <c r="H460" s="55"/>
    </row>
    <row r="461" spans="8:8" x14ac:dyDescent="0.25">
      <c r="H461" s="55"/>
    </row>
    <row r="462" spans="8:8" x14ac:dyDescent="0.25">
      <c r="H462" s="55"/>
    </row>
    <row r="463" spans="8:8" x14ac:dyDescent="0.25">
      <c r="H463" s="55"/>
    </row>
    <row r="464" spans="8:8" x14ac:dyDescent="0.25">
      <c r="H464" s="55"/>
    </row>
    <row r="465" spans="8:8" x14ac:dyDescent="0.25">
      <c r="H465" s="55"/>
    </row>
    <row r="466" spans="8:8" x14ac:dyDescent="0.25">
      <c r="H466" s="55"/>
    </row>
    <row r="467" spans="8:8" x14ac:dyDescent="0.25">
      <c r="H467" s="55"/>
    </row>
    <row r="468" spans="8:8" x14ac:dyDescent="0.25">
      <c r="H468" s="55"/>
    </row>
    <row r="469" spans="8:8" x14ac:dyDescent="0.25">
      <c r="H469" s="55"/>
    </row>
    <row r="470" spans="8:8" x14ac:dyDescent="0.25">
      <c r="H470" s="55"/>
    </row>
    <row r="471" spans="8:8" x14ac:dyDescent="0.25">
      <c r="H471" s="55"/>
    </row>
    <row r="472" spans="8:8" x14ac:dyDescent="0.25">
      <c r="H472" s="55"/>
    </row>
    <row r="473" spans="8:8" x14ac:dyDescent="0.25">
      <c r="H473" s="55"/>
    </row>
    <row r="474" spans="8:8" x14ac:dyDescent="0.25">
      <c r="H474" s="55"/>
    </row>
    <row r="475" spans="8:8" x14ac:dyDescent="0.25">
      <c r="H475" s="55"/>
    </row>
    <row r="476" spans="8:8" x14ac:dyDescent="0.25">
      <c r="H476" s="55"/>
    </row>
    <row r="477" spans="8:8" x14ac:dyDescent="0.25">
      <c r="H477" s="55"/>
    </row>
    <row r="478" spans="8:8" x14ac:dyDescent="0.25">
      <c r="H478" s="55"/>
    </row>
    <row r="479" spans="8:8" x14ac:dyDescent="0.25">
      <c r="H479" s="55"/>
    </row>
    <row r="480" spans="8:8" x14ac:dyDescent="0.25">
      <c r="H480" s="55"/>
    </row>
    <row r="481" spans="8:8" x14ac:dyDescent="0.25">
      <c r="H481" s="55"/>
    </row>
    <row r="482" spans="8:8" x14ac:dyDescent="0.25">
      <c r="H482" s="55"/>
    </row>
    <row r="483" spans="8:8" x14ac:dyDescent="0.25">
      <c r="H483" s="55"/>
    </row>
    <row r="484" spans="8:8" x14ac:dyDescent="0.25">
      <c r="H484" s="55"/>
    </row>
    <row r="485" spans="8:8" x14ac:dyDescent="0.25">
      <c r="H485" s="55"/>
    </row>
    <row r="486" spans="8:8" x14ac:dyDescent="0.25">
      <c r="H486" s="55"/>
    </row>
    <row r="487" spans="8:8" x14ac:dyDescent="0.25">
      <c r="H487" s="55"/>
    </row>
    <row r="488" spans="8:8" x14ac:dyDescent="0.25">
      <c r="H488" s="55"/>
    </row>
    <row r="489" spans="8:8" x14ac:dyDescent="0.25">
      <c r="H489" s="55"/>
    </row>
    <row r="490" spans="8:8" x14ac:dyDescent="0.25">
      <c r="H490" s="55"/>
    </row>
    <row r="491" spans="8:8" x14ac:dyDescent="0.25">
      <c r="H491" s="55"/>
    </row>
    <row r="492" spans="8:8" x14ac:dyDescent="0.25">
      <c r="H492" s="55"/>
    </row>
    <row r="493" spans="8:8" x14ac:dyDescent="0.25">
      <c r="H493" s="55"/>
    </row>
    <row r="494" spans="8:8" x14ac:dyDescent="0.25">
      <c r="H494" s="55"/>
    </row>
    <row r="495" spans="8:8" x14ac:dyDescent="0.25">
      <c r="H495" s="55"/>
    </row>
    <row r="496" spans="8:8" x14ac:dyDescent="0.25">
      <c r="H496" s="55"/>
    </row>
    <row r="497" spans="8:8" x14ac:dyDescent="0.25">
      <c r="H497" s="55"/>
    </row>
    <row r="498" spans="8:8" x14ac:dyDescent="0.25">
      <c r="H498" s="55"/>
    </row>
    <row r="499" spans="8:8" x14ac:dyDescent="0.25">
      <c r="H499" s="55"/>
    </row>
    <row r="500" spans="8:8" x14ac:dyDescent="0.25">
      <c r="H500" s="55"/>
    </row>
    <row r="501" spans="8:8" x14ac:dyDescent="0.25">
      <c r="H501" s="55"/>
    </row>
    <row r="502" spans="8:8" x14ac:dyDescent="0.25">
      <c r="H502" s="55"/>
    </row>
    <row r="503" spans="8:8" x14ac:dyDescent="0.25">
      <c r="H503" s="55"/>
    </row>
    <row r="504" spans="8:8" x14ac:dyDescent="0.25">
      <c r="H504" s="55"/>
    </row>
    <row r="505" spans="8:8" x14ac:dyDescent="0.25">
      <c r="H505" s="55"/>
    </row>
    <row r="506" spans="8:8" x14ac:dyDescent="0.25">
      <c r="H506" s="55"/>
    </row>
    <row r="507" spans="8:8" x14ac:dyDescent="0.25">
      <c r="H507" s="55"/>
    </row>
    <row r="508" spans="8:8" x14ac:dyDescent="0.25">
      <c r="H508" s="55"/>
    </row>
    <row r="509" spans="8:8" x14ac:dyDescent="0.25">
      <c r="H509" s="55"/>
    </row>
    <row r="510" spans="8:8" x14ac:dyDescent="0.25">
      <c r="H510" s="55"/>
    </row>
    <row r="511" spans="8:8" x14ac:dyDescent="0.25">
      <c r="H511" s="55"/>
    </row>
    <row r="512" spans="8:8" x14ac:dyDescent="0.25">
      <c r="H512" s="55"/>
    </row>
    <row r="513" spans="8:8" x14ac:dyDescent="0.25">
      <c r="H513" s="55"/>
    </row>
    <row r="514" spans="8:8" x14ac:dyDescent="0.25">
      <c r="H514" s="55"/>
    </row>
    <row r="515" spans="8:8" x14ac:dyDescent="0.25">
      <c r="H515" s="55"/>
    </row>
    <row r="516" spans="8:8" x14ac:dyDescent="0.25">
      <c r="H516" s="55"/>
    </row>
    <row r="517" spans="8:8" x14ac:dyDescent="0.25">
      <c r="H517" s="55"/>
    </row>
    <row r="518" spans="8:8" x14ac:dyDescent="0.25">
      <c r="H518" s="55"/>
    </row>
    <row r="519" spans="8:8" x14ac:dyDescent="0.25">
      <c r="H519" s="55"/>
    </row>
    <row r="520" spans="8:8" x14ac:dyDescent="0.25">
      <c r="H520" s="55"/>
    </row>
    <row r="521" spans="8:8" x14ac:dyDescent="0.25">
      <c r="H521" s="55"/>
    </row>
    <row r="522" spans="8:8" x14ac:dyDescent="0.25">
      <c r="H522" s="55"/>
    </row>
    <row r="523" spans="8:8" x14ac:dyDescent="0.25">
      <c r="H523" s="55"/>
    </row>
    <row r="524" spans="8:8" x14ac:dyDescent="0.25">
      <c r="H524" s="55"/>
    </row>
    <row r="525" spans="8:8" x14ac:dyDescent="0.25">
      <c r="H525" s="55"/>
    </row>
    <row r="526" spans="8:8" x14ac:dyDescent="0.25">
      <c r="H526" s="55"/>
    </row>
    <row r="527" spans="8:8" x14ac:dyDescent="0.25">
      <c r="H527" s="55"/>
    </row>
    <row r="528" spans="8:8" x14ac:dyDescent="0.25">
      <c r="H528" s="55"/>
    </row>
    <row r="529" spans="8:8" x14ac:dyDescent="0.25">
      <c r="H529" s="55"/>
    </row>
    <row r="530" spans="8:8" x14ac:dyDescent="0.25">
      <c r="H530" s="55"/>
    </row>
    <row r="531" spans="8:8" x14ac:dyDescent="0.25">
      <c r="H531" s="55"/>
    </row>
    <row r="532" spans="8:8" x14ac:dyDescent="0.25">
      <c r="H532" s="55"/>
    </row>
    <row r="533" spans="8:8" x14ac:dyDescent="0.25">
      <c r="H533" s="55"/>
    </row>
    <row r="534" spans="8:8" x14ac:dyDescent="0.25">
      <c r="H534" s="55"/>
    </row>
    <row r="535" spans="8:8" x14ac:dyDescent="0.25">
      <c r="H535" s="55"/>
    </row>
    <row r="536" spans="8:8" x14ac:dyDescent="0.25">
      <c r="H536" s="55"/>
    </row>
    <row r="537" spans="8:8" x14ac:dyDescent="0.25">
      <c r="H537" s="55"/>
    </row>
    <row r="538" spans="8:8" x14ac:dyDescent="0.25">
      <c r="H538" s="55"/>
    </row>
    <row r="539" spans="8:8" x14ac:dyDescent="0.25">
      <c r="H539" s="55"/>
    </row>
    <row r="540" spans="8:8" x14ac:dyDescent="0.25">
      <c r="H540" s="55"/>
    </row>
    <row r="541" spans="8:8" x14ac:dyDescent="0.25">
      <c r="H541" s="55"/>
    </row>
    <row r="542" spans="8:8" x14ac:dyDescent="0.25">
      <c r="H542" s="55"/>
    </row>
    <row r="543" spans="8:8" x14ac:dyDescent="0.25">
      <c r="H543" s="55"/>
    </row>
    <row r="544" spans="8:8" x14ac:dyDescent="0.25">
      <c r="H544" s="55"/>
    </row>
    <row r="545" spans="8:8" x14ac:dyDescent="0.25">
      <c r="H545" s="55"/>
    </row>
    <row r="546" spans="8:8" x14ac:dyDescent="0.25">
      <c r="H546" s="55"/>
    </row>
    <row r="547" spans="8:8" x14ac:dyDescent="0.25">
      <c r="H547" s="55"/>
    </row>
    <row r="548" spans="8:8" x14ac:dyDescent="0.25">
      <c r="H548" s="55"/>
    </row>
    <row r="549" spans="8:8" x14ac:dyDescent="0.25">
      <c r="H549" s="55"/>
    </row>
    <row r="550" spans="8:8" x14ac:dyDescent="0.25">
      <c r="H550" s="55"/>
    </row>
    <row r="551" spans="8:8" x14ac:dyDescent="0.25">
      <c r="H551" s="55"/>
    </row>
    <row r="552" spans="8:8" x14ac:dyDescent="0.25">
      <c r="H552" s="55"/>
    </row>
    <row r="553" spans="8:8" x14ac:dyDescent="0.25">
      <c r="H553" s="55"/>
    </row>
    <row r="554" spans="8:8" x14ac:dyDescent="0.25">
      <c r="H554" s="55"/>
    </row>
    <row r="555" spans="8:8" x14ac:dyDescent="0.25">
      <c r="H555" s="55"/>
    </row>
    <row r="556" spans="8:8" x14ac:dyDescent="0.25">
      <c r="H556" s="55"/>
    </row>
    <row r="557" spans="8:8" x14ac:dyDescent="0.25">
      <c r="H557" s="55"/>
    </row>
    <row r="558" spans="8:8" x14ac:dyDescent="0.25">
      <c r="H558" s="55"/>
    </row>
    <row r="559" spans="8:8" x14ac:dyDescent="0.25">
      <c r="H559" s="55"/>
    </row>
    <row r="560" spans="8:8" x14ac:dyDescent="0.25">
      <c r="H560" s="55"/>
    </row>
    <row r="561" spans="8:8" x14ac:dyDescent="0.25">
      <c r="H561" s="55"/>
    </row>
    <row r="562" spans="8:8" x14ac:dyDescent="0.25">
      <c r="H562" s="55"/>
    </row>
    <row r="563" spans="8:8" x14ac:dyDescent="0.25">
      <c r="H563" s="55"/>
    </row>
    <row r="564" spans="8:8" x14ac:dyDescent="0.25">
      <c r="H564" s="55"/>
    </row>
    <row r="565" spans="8:8" x14ac:dyDescent="0.25">
      <c r="H565" s="55"/>
    </row>
    <row r="566" spans="8:8" x14ac:dyDescent="0.25">
      <c r="H566" s="55"/>
    </row>
    <row r="567" spans="8:8" x14ac:dyDescent="0.25">
      <c r="H567" s="55"/>
    </row>
    <row r="568" spans="8:8" x14ac:dyDescent="0.25">
      <c r="H568" s="55"/>
    </row>
    <row r="569" spans="8:8" x14ac:dyDescent="0.25">
      <c r="H569" s="55"/>
    </row>
    <row r="570" spans="8:8" x14ac:dyDescent="0.25">
      <c r="H570" s="55"/>
    </row>
    <row r="571" spans="8:8" x14ac:dyDescent="0.25">
      <c r="H571" s="55"/>
    </row>
    <row r="572" spans="8:8" x14ac:dyDescent="0.25">
      <c r="H572" s="55"/>
    </row>
    <row r="573" spans="8:8" x14ac:dyDescent="0.25">
      <c r="H573" s="55"/>
    </row>
    <row r="574" spans="8:8" x14ac:dyDescent="0.25">
      <c r="H574" s="55"/>
    </row>
    <row r="575" spans="8:8" x14ac:dyDescent="0.25">
      <c r="H575" s="55"/>
    </row>
    <row r="576" spans="8:8" x14ac:dyDescent="0.25">
      <c r="H576" s="55"/>
    </row>
    <row r="577" spans="8:8" x14ac:dyDescent="0.25">
      <c r="H577" s="55"/>
    </row>
    <row r="578" spans="8:8" x14ac:dyDescent="0.25">
      <c r="H578" s="55"/>
    </row>
    <row r="579" spans="8:8" x14ac:dyDescent="0.25">
      <c r="H579" s="55"/>
    </row>
    <row r="580" spans="8:8" x14ac:dyDescent="0.25">
      <c r="H580" s="55"/>
    </row>
    <row r="581" spans="8:8" x14ac:dyDescent="0.25">
      <c r="H581" s="55"/>
    </row>
    <row r="582" spans="8:8" x14ac:dyDescent="0.25">
      <c r="H582" s="55"/>
    </row>
    <row r="583" spans="8:8" x14ac:dyDescent="0.25">
      <c r="H583" s="55"/>
    </row>
    <row r="584" spans="8:8" x14ac:dyDescent="0.25">
      <c r="H584" s="55"/>
    </row>
    <row r="585" spans="8:8" x14ac:dyDescent="0.25">
      <c r="H585" s="55"/>
    </row>
    <row r="586" spans="8:8" x14ac:dyDescent="0.25">
      <c r="H586" s="55"/>
    </row>
    <row r="587" spans="8:8" x14ac:dyDescent="0.25">
      <c r="H587" s="55"/>
    </row>
    <row r="588" spans="8:8" x14ac:dyDescent="0.25">
      <c r="H588" s="55"/>
    </row>
    <row r="589" spans="8:8" x14ac:dyDescent="0.25">
      <c r="H589" s="55"/>
    </row>
    <row r="590" spans="8:8" x14ac:dyDescent="0.25">
      <c r="H590" s="55"/>
    </row>
    <row r="591" spans="8:8" x14ac:dyDescent="0.25">
      <c r="H591" s="55"/>
    </row>
    <row r="592" spans="8:8" x14ac:dyDescent="0.25">
      <c r="H592" s="55"/>
    </row>
    <row r="593" spans="8:8" x14ac:dyDescent="0.25">
      <c r="H593" s="55"/>
    </row>
    <row r="594" spans="8:8" x14ac:dyDescent="0.25">
      <c r="H594" s="55"/>
    </row>
    <row r="595" spans="8:8" x14ac:dyDescent="0.25">
      <c r="H595" s="55"/>
    </row>
    <row r="596" spans="8:8" x14ac:dyDescent="0.25">
      <c r="H596" s="55"/>
    </row>
    <row r="597" spans="8:8" x14ac:dyDescent="0.25">
      <c r="H597" s="55"/>
    </row>
    <row r="598" spans="8:8" x14ac:dyDescent="0.25">
      <c r="H598" s="55"/>
    </row>
    <row r="599" spans="8:8" x14ac:dyDescent="0.25">
      <c r="H599" s="55"/>
    </row>
    <row r="600" spans="8:8" x14ac:dyDescent="0.25">
      <c r="H600" s="55"/>
    </row>
    <row r="601" spans="8:8" x14ac:dyDescent="0.25">
      <c r="H601" s="55"/>
    </row>
    <row r="602" spans="8:8" x14ac:dyDescent="0.25">
      <c r="H602" s="55"/>
    </row>
    <row r="603" spans="8:8" x14ac:dyDescent="0.25">
      <c r="H603" s="55"/>
    </row>
    <row r="604" spans="8:8" x14ac:dyDescent="0.25">
      <c r="H604" s="55"/>
    </row>
    <row r="605" spans="8:8" x14ac:dyDescent="0.25">
      <c r="H605" s="55"/>
    </row>
    <row r="606" spans="8:8" x14ac:dyDescent="0.25">
      <c r="H606" s="55"/>
    </row>
    <row r="607" spans="8:8" x14ac:dyDescent="0.25">
      <c r="H607" s="55"/>
    </row>
    <row r="608" spans="8:8" x14ac:dyDescent="0.25">
      <c r="H608" s="55"/>
    </row>
    <row r="609" spans="8:8" x14ac:dyDescent="0.25">
      <c r="H609" s="55"/>
    </row>
    <row r="610" spans="8:8" x14ac:dyDescent="0.25">
      <c r="H610" s="55"/>
    </row>
    <row r="611" spans="8:8" x14ac:dyDescent="0.25">
      <c r="H611" s="55"/>
    </row>
    <row r="612" spans="8:8" x14ac:dyDescent="0.25">
      <c r="H612" s="55"/>
    </row>
    <row r="613" spans="8:8" x14ac:dyDescent="0.25">
      <c r="H613" s="55"/>
    </row>
    <row r="614" spans="8:8" x14ac:dyDescent="0.25">
      <c r="H614" s="55"/>
    </row>
    <row r="615" spans="8:8" x14ac:dyDescent="0.25">
      <c r="H615" s="55"/>
    </row>
    <row r="616" spans="8:8" x14ac:dyDescent="0.25">
      <c r="H616" s="55"/>
    </row>
    <row r="617" spans="8:8" x14ac:dyDescent="0.25">
      <c r="H617" s="55"/>
    </row>
    <row r="618" spans="8:8" x14ac:dyDescent="0.25">
      <c r="H618" s="55"/>
    </row>
    <row r="619" spans="8:8" x14ac:dyDescent="0.25">
      <c r="H619" s="55"/>
    </row>
    <row r="620" spans="8:8" x14ac:dyDescent="0.25">
      <c r="H620" s="55"/>
    </row>
    <row r="621" spans="8:8" x14ac:dyDescent="0.25">
      <c r="H621" s="55"/>
    </row>
    <row r="622" spans="8:8" x14ac:dyDescent="0.25">
      <c r="H622" s="55"/>
    </row>
    <row r="623" spans="8:8" x14ac:dyDescent="0.25">
      <c r="H623" s="55"/>
    </row>
    <row r="624" spans="8:8" x14ac:dyDescent="0.25">
      <c r="H624" s="55"/>
    </row>
    <row r="625" spans="8:8" x14ac:dyDescent="0.25">
      <c r="H625" s="55"/>
    </row>
    <row r="626" spans="8:8" x14ac:dyDescent="0.25">
      <c r="H626" s="55"/>
    </row>
    <row r="627" spans="8:8" x14ac:dyDescent="0.25">
      <c r="H627" s="55"/>
    </row>
    <row r="628" spans="8:8" x14ac:dyDescent="0.25">
      <c r="H628" s="55"/>
    </row>
    <row r="629" spans="8:8" x14ac:dyDescent="0.25">
      <c r="H629" s="55"/>
    </row>
    <row r="630" spans="8:8" x14ac:dyDescent="0.25">
      <c r="H630" s="55"/>
    </row>
    <row r="631" spans="8:8" x14ac:dyDescent="0.25">
      <c r="H631" s="55"/>
    </row>
    <row r="632" spans="8:8" x14ac:dyDescent="0.25">
      <c r="H632" s="55"/>
    </row>
    <row r="633" spans="8:8" x14ac:dyDescent="0.25">
      <c r="H633" s="55"/>
    </row>
    <row r="634" spans="8:8" x14ac:dyDescent="0.25">
      <c r="H634" s="55"/>
    </row>
    <row r="635" spans="8:8" x14ac:dyDescent="0.25">
      <c r="H635" s="55"/>
    </row>
    <row r="636" spans="8:8" x14ac:dyDescent="0.25">
      <c r="H636" s="55"/>
    </row>
    <row r="637" spans="8:8" x14ac:dyDescent="0.25">
      <c r="H637" s="55"/>
    </row>
    <row r="638" spans="8:8" x14ac:dyDescent="0.25">
      <c r="H638" s="55"/>
    </row>
    <row r="639" spans="8:8" x14ac:dyDescent="0.25">
      <c r="H639" s="55"/>
    </row>
    <row r="640" spans="8:8" x14ac:dyDescent="0.25">
      <c r="H640" s="55"/>
    </row>
    <row r="641" spans="8:8" x14ac:dyDescent="0.25">
      <c r="H641" s="55"/>
    </row>
    <row r="642" spans="8:8" x14ac:dyDescent="0.25">
      <c r="H642" s="55"/>
    </row>
    <row r="643" spans="8:8" x14ac:dyDescent="0.25">
      <c r="H643" s="55"/>
    </row>
    <row r="644" spans="8:8" x14ac:dyDescent="0.25">
      <c r="H644" s="55"/>
    </row>
    <row r="645" spans="8:8" x14ac:dyDescent="0.25">
      <c r="H645" s="55"/>
    </row>
    <row r="646" spans="8:8" x14ac:dyDescent="0.25">
      <c r="H646" s="55"/>
    </row>
    <row r="647" spans="8:8" x14ac:dyDescent="0.25">
      <c r="H647" s="55"/>
    </row>
    <row r="648" spans="8:8" x14ac:dyDescent="0.25">
      <c r="H648" s="55"/>
    </row>
    <row r="649" spans="8:8" x14ac:dyDescent="0.25">
      <c r="H649" s="55"/>
    </row>
    <row r="650" spans="8:8" x14ac:dyDescent="0.25">
      <c r="H650" s="55"/>
    </row>
    <row r="651" spans="8:8" x14ac:dyDescent="0.25">
      <c r="H651" s="55"/>
    </row>
    <row r="652" spans="8:8" x14ac:dyDescent="0.25">
      <c r="H652" s="55"/>
    </row>
    <row r="653" spans="8:8" x14ac:dyDescent="0.25">
      <c r="H653" s="55"/>
    </row>
    <row r="654" spans="8:8" x14ac:dyDescent="0.25">
      <c r="H654" s="55"/>
    </row>
    <row r="655" spans="8:8" x14ac:dyDescent="0.25">
      <c r="H655" s="55"/>
    </row>
    <row r="656" spans="8:8" x14ac:dyDescent="0.25">
      <c r="H656" s="55"/>
    </row>
    <row r="657" spans="8:8" x14ac:dyDescent="0.25">
      <c r="H657" s="55"/>
    </row>
    <row r="658" spans="8:8" x14ac:dyDescent="0.25">
      <c r="H658" s="55"/>
    </row>
    <row r="659" spans="8:8" x14ac:dyDescent="0.25">
      <c r="H659" s="55"/>
    </row>
    <row r="660" spans="8:8" x14ac:dyDescent="0.25">
      <c r="H660" s="55"/>
    </row>
    <row r="661" spans="8:8" x14ac:dyDescent="0.25">
      <c r="H661" s="55"/>
    </row>
    <row r="662" spans="8:8" x14ac:dyDescent="0.25">
      <c r="H662" s="55"/>
    </row>
    <row r="663" spans="8:8" x14ac:dyDescent="0.25">
      <c r="H663" s="55"/>
    </row>
    <row r="664" spans="8:8" x14ac:dyDescent="0.25">
      <c r="H664" s="55"/>
    </row>
    <row r="665" spans="8:8" x14ac:dyDescent="0.25">
      <c r="H665" s="55"/>
    </row>
    <row r="666" spans="8:8" x14ac:dyDescent="0.25">
      <c r="H666" s="55"/>
    </row>
    <row r="667" spans="8:8" x14ac:dyDescent="0.25">
      <c r="H667" s="55"/>
    </row>
    <row r="668" spans="8:8" x14ac:dyDescent="0.25">
      <c r="H668" s="55"/>
    </row>
    <row r="669" spans="8:8" x14ac:dyDescent="0.25">
      <c r="H669" s="55"/>
    </row>
    <row r="670" spans="8:8" x14ac:dyDescent="0.25">
      <c r="H670" s="55"/>
    </row>
    <row r="671" spans="8:8" x14ac:dyDescent="0.25">
      <c r="H671" s="55"/>
    </row>
    <row r="672" spans="8:8" x14ac:dyDescent="0.25">
      <c r="H672" s="55"/>
    </row>
    <row r="673" spans="8:8" x14ac:dyDescent="0.25">
      <c r="H673" s="55"/>
    </row>
    <row r="674" spans="8:8" x14ac:dyDescent="0.25">
      <c r="H674" s="55"/>
    </row>
    <row r="675" spans="8:8" x14ac:dyDescent="0.25">
      <c r="H675" s="55"/>
    </row>
    <row r="676" spans="8:8" x14ac:dyDescent="0.25">
      <c r="H676" s="55"/>
    </row>
    <row r="677" spans="8:8" x14ac:dyDescent="0.25">
      <c r="H677" s="55"/>
    </row>
    <row r="678" spans="8:8" x14ac:dyDescent="0.25">
      <c r="H678" s="55"/>
    </row>
    <row r="679" spans="8:8" x14ac:dyDescent="0.25">
      <c r="H679" s="55"/>
    </row>
    <row r="680" spans="8:8" x14ac:dyDescent="0.25">
      <c r="H680" s="55"/>
    </row>
    <row r="681" spans="8:8" x14ac:dyDescent="0.25">
      <c r="H681" s="55"/>
    </row>
    <row r="682" spans="8:8" x14ac:dyDescent="0.25">
      <c r="H682" s="55"/>
    </row>
    <row r="683" spans="8:8" x14ac:dyDescent="0.25">
      <c r="H683" s="55"/>
    </row>
    <row r="684" spans="8:8" x14ac:dyDescent="0.25">
      <c r="H684" s="55"/>
    </row>
    <row r="685" spans="8:8" x14ac:dyDescent="0.25">
      <c r="H685" s="55"/>
    </row>
    <row r="686" spans="8:8" x14ac:dyDescent="0.25">
      <c r="H686" s="55"/>
    </row>
    <row r="687" spans="8:8" x14ac:dyDescent="0.25">
      <c r="H687" s="55"/>
    </row>
    <row r="688" spans="8:8" x14ac:dyDescent="0.25">
      <c r="H688" s="55"/>
    </row>
    <row r="689" spans="8:8" x14ac:dyDescent="0.25">
      <c r="H689" s="55"/>
    </row>
    <row r="690" spans="8:8" x14ac:dyDescent="0.25">
      <c r="H690" s="55"/>
    </row>
    <row r="691" spans="8:8" x14ac:dyDescent="0.25">
      <c r="H691" s="55"/>
    </row>
    <row r="692" spans="8:8" x14ac:dyDescent="0.25">
      <c r="H692" s="55"/>
    </row>
    <row r="693" spans="8:8" x14ac:dyDescent="0.25">
      <c r="H693" s="55"/>
    </row>
    <row r="694" spans="8:8" x14ac:dyDescent="0.25">
      <c r="H694" s="55"/>
    </row>
    <row r="695" spans="8:8" x14ac:dyDescent="0.25">
      <c r="H695" s="55"/>
    </row>
    <row r="696" spans="8:8" x14ac:dyDescent="0.25">
      <c r="H696" s="55"/>
    </row>
    <row r="697" spans="8:8" x14ac:dyDescent="0.25">
      <c r="H697" s="55"/>
    </row>
    <row r="698" spans="8:8" x14ac:dyDescent="0.25">
      <c r="H698" s="55"/>
    </row>
    <row r="699" spans="8:8" x14ac:dyDescent="0.25">
      <c r="H699" s="55"/>
    </row>
    <row r="700" spans="8:8" x14ac:dyDescent="0.25">
      <c r="H700" s="55"/>
    </row>
    <row r="701" spans="8:8" x14ac:dyDescent="0.25">
      <c r="H701" s="55"/>
    </row>
    <row r="702" spans="8:8" x14ac:dyDescent="0.25">
      <c r="H702" s="55"/>
    </row>
    <row r="703" spans="8:8" x14ac:dyDescent="0.25">
      <c r="H703" s="55"/>
    </row>
    <row r="704" spans="8:8" x14ac:dyDescent="0.25">
      <c r="H704" s="55"/>
    </row>
    <row r="705" spans="8:8" x14ac:dyDescent="0.25">
      <c r="H705" s="55"/>
    </row>
    <row r="706" spans="8:8" x14ac:dyDescent="0.25">
      <c r="H706" s="55"/>
    </row>
    <row r="707" spans="8:8" x14ac:dyDescent="0.25">
      <c r="H707" s="55"/>
    </row>
    <row r="708" spans="8:8" x14ac:dyDescent="0.25">
      <c r="H708" s="55"/>
    </row>
    <row r="709" spans="8:8" x14ac:dyDescent="0.25">
      <c r="H709" s="55"/>
    </row>
    <row r="710" spans="8:8" x14ac:dyDescent="0.25">
      <c r="H710" s="55"/>
    </row>
    <row r="711" spans="8:8" x14ac:dyDescent="0.25">
      <c r="H711" s="55"/>
    </row>
    <row r="712" spans="8:8" x14ac:dyDescent="0.25">
      <c r="H712" s="55"/>
    </row>
    <row r="713" spans="8:8" x14ac:dyDescent="0.25">
      <c r="H713" s="55"/>
    </row>
    <row r="714" spans="8:8" x14ac:dyDescent="0.25">
      <c r="H714" s="55"/>
    </row>
    <row r="715" spans="8:8" x14ac:dyDescent="0.25">
      <c r="H715" s="55"/>
    </row>
    <row r="716" spans="8:8" x14ac:dyDescent="0.25">
      <c r="H716" s="55"/>
    </row>
    <row r="717" spans="8:8" x14ac:dyDescent="0.25">
      <c r="H717" s="55"/>
    </row>
    <row r="718" spans="8:8" x14ac:dyDescent="0.25">
      <c r="H718" s="55"/>
    </row>
    <row r="719" spans="8:8" x14ac:dyDescent="0.25">
      <c r="H719" s="55"/>
    </row>
    <row r="720" spans="8:8" x14ac:dyDescent="0.25">
      <c r="H720" s="55"/>
    </row>
    <row r="721" spans="8:8" x14ac:dyDescent="0.25">
      <c r="H721" s="55"/>
    </row>
    <row r="722" spans="8:8" x14ac:dyDescent="0.25">
      <c r="H722" s="55"/>
    </row>
    <row r="723" spans="8:8" x14ac:dyDescent="0.25">
      <c r="H723" s="55"/>
    </row>
    <row r="724" spans="8:8" x14ac:dyDescent="0.25">
      <c r="H724" s="55"/>
    </row>
    <row r="725" spans="8:8" x14ac:dyDescent="0.25">
      <c r="H725" s="55"/>
    </row>
    <row r="726" spans="8:8" x14ac:dyDescent="0.25">
      <c r="H726" s="55"/>
    </row>
    <row r="727" spans="8:8" x14ac:dyDescent="0.25">
      <c r="H727" s="55"/>
    </row>
    <row r="728" spans="8:8" x14ac:dyDescent="0.25">
      <c r="H728" s="55"/>
    </row>
    <row r="729" spans="8:8" x14ac:dyDescent="0.25">
      <c r="H729" s="55"/>
    </row>
    <row r="730" spans="8:8" x14ac:dyDescent="0.25">
      <c r="H730" s="55"/>
    </row>
    <row r="731" spans="8:8" x14ac:dyDescent="0.25">
      <c r="H731" s="55"/>
    </row>
    <row r="732" spans="8:8" x14ac:dyDescent="0.25">
      <c r="H732" s="55"/>
    </row>
    <row r="733" spans="8:8" x14ac:dyDescent="0.25">
      <c r="H733" s="55"/>
    </row>
    <row r="734" spans="8:8" x14ac:dyDescent="0.25">
      <c r="H734" s="55"/>
    </row>
    <row r="735" spans="8:8" x14ac:dyDescent="0.25">
      <c r="H735" s="55"/>
    </row>
    <row r="736" spans="8:8" x14ac:dyDescent="0.25">
      <c r="H736" s="55"/>
    </row>
    <row r="737" spans="8:8" x14ac:dyDescent="0.25">
      <c r="H737" s="55"/>
    </row>
    <row r="738" spans="8:8" x14ac:dyDescent="0.25">
      <c r="H738" s="55"/>
    </row>
    <row r="739" spans="8:8" x14ac:dyDescent="0.25">
      <c r="H739" s="55"/>
    </row>
    <row r="740" spans="8:8" x14ac:dyDescent="0.25">
      <c r="H740" s="55"/>
    </row>
    <row r="741" spans="8:8" x14ac:dyDescent="0.25">
      <c r="H741" s="55"/>
    </row>
    <row r="742" spans="8:8" x14ac:dyDescent="0.25">
      <c r="H742" s="55"/>
    </row>
    <row r="743" spans="8:8" x14ac:dyDescent="0.25">
      <c r="H743" s="55"/>
    </row>
    <row r="744" spans="8:8" x14ac:dyDescent="0.25">
      <c r="H744" s="55"/>
    </row>
    <row r="745" spans="8:8" x14ac:dyDescent="0.25">
      <c r="H745" s="55"/>
    </row>
    <row r="746" spans="8:8" x14ac:dyDescent="0.25">
      <c r="H746" s="55"/>
    </row>
    <row r="747" spans="8:8" x14ac:dyDescent="0.25">
      <c r="H747" s="55"/>
    </row>
    <row r="748" spans="8:8" x14ac:dyDescent="0.25">
      <c r="H748" s="55"/>
    </row>
    <row r="749" spans="8:8" x14ac:dyDescent="0.25">
      <c r="H749" s="55"/>
    </row>
    <row r="750" spans="8:8" x14ac:dyDescent="0.25">
      <c r="H750" s="55"/>
    </row>
    <row r="751" spans="8:8" x14ac:dyDescent="0.25">
      <c r="H751" s="55"/>
    </row>
    <row r="752" spans="8:8" x14ac:dyDescent="0.25">
      <c r="H752" s="55"/>
    </row>
    <row r="753" spans="8:8" x14ac:dyDescent="0.25">
      <c r="H753" s="55"/>
    </row>
    <row r="754" spans="8:8" x14ac:dyDescent="0.25">
      <c r="H754" s="55"/>
    </row>
    <row r="755" spans="8:8" x14ac:dyDescent="0.25">
      <c r="H755" s="55"/>
    </row>
    <row r="756" spans="8:8" x14ac:dyDescent="0.25">
      <c r="H756" s="55"/>
    </row>
    <row r="757" spans="8:8" x14ac:dyDescent="0.25">
      <c r="H757" s="55"/>
    </row>
    <row r="758" spans="8:8" x14ac:dyDescent="0.25">
      <c r="H758" s="55"/>
    </row>
    <row r="759" spans="8:8" x14ac:dyDescent="0.25">
      <c r="H759" s="55"/>
    </row>
    <row r="760" spans="8:8" x14ac:dyDescent="0.25">
      <c r="H760" s="55"/>
    </row>
    <row r="761" spans="8:8" x14ac:dyDescent="0.25">
      <c r="H761" s="55"/>
    </row>
    <row r="762" spans="8:8" x14ac:dyDescent="0.25">
      <c r="H762" s="55"/>
    </row>
    <row r="763" spans="8:8" x14ac:dyDescent="0.25">
      <c r="H763" s="55"/>
    </row>
    <row r="764" spans="8:8" x14ac:dyDescent="0.25">
      <c r="H764" s="55"/>
    </row>
    <row r="765" spans="8:8" x14ac:dyDescent="0.25">
      <c r="H765" s="55"/>
    </row>
    <row r="766" spans="8:8" x14ac:dyDescent="0.25">
      <c r="H766" s="55"/>
    </row>
    <row r="767" spans="8:8" x14ac:dyDescent="0.25">
      <c r="H767" s="55"/>
    </row>
    <row r="768" spans="8:8" x14ac:dyDescent="0.25">
      <c r="H768" s="55"/>
    </row>
    <row r="769" spans="8:8" x14ac:dyDescent="0.25">
      <c r="H769" s="55"/>
    </row>
    <row r="770" spans="8:8" x14ac:dyDescent="0.25">
      <c r="H770" s="55"/>
    </row>
    <row r="771" spans="8:8" x14ac:dyDescent="0.25">
      <c r="H771" s="55"/>
    </row>
    <row r="772" spans="8:8" x14ac:dyDescent="0.25">
      <c r="H772" s="55"/>
    </row>
    <row r="773" spans="8:8" x14ac:dyDescent="0.25">
      <c r="H773" s="55"/>
    </row>
    <row r="774" spans="8:8" x14ac:dyDescent="0.25">
      <c r="H774" s="55"/>
    </row>
    <row r="775" spans="8:8" x14ac:dyDescent="0.25">
      <c r="H775" s="55"/>
    </row>
    <row r="776" spans="8:8" x14ac:dyDescent="0.25">
      <c r="H776" s="55"/>
    </row>
    <row r="777" spans="8:8" x14ac:dyDescent="0.25">
      <c r="H777" s="55"/>
    </row>
    <row r="778" spans="8:8" x14ac:dyDescent="0.25">
      <c r="H778" s="55"/>
    </row>
    <row r="779" spans="8:8" x14ac:dyDescent="0.25">
      <c r="H779" s="55"/>
    </row>
    <row r="780" spans="8:8" x14ac:dyDescent="0.25">
      <c r="H780" s="55"/>
    </row>
    <row r="781" spans="8:8" x14ac:dyDescent="0.25">
      <c r="H781" s="55"/>
    </row>
    <row r="782" spans="8:8" x14ac:dyDescent="0.25">
      <c r="H782" s="55"/>
    </row>
    <row r="783" spans="8:8" x14ac:dyDescent="0.25">
      <c r="H783" s="55"/>
    </row>
    <row r="784" spans="8:8" x14ac:dyDescent="0.25">
      <c r="H784" s="55"/>
    </row>
    <row r="785" spans="8:8" x14ac:dyDescent="0.25">
      <c r="H785" s="55"/>
    </row>
    <row r="786" spans="8:8" x14ac:dyDescent="0.25">
      <c r="H786" s="55"/>
    </row>
    <row r="787" spans="8:8" x14ac:dyDescent="0.25">
      <c r="H787" s="55"/>
    </row>
    <row r="788" spans="8:8" x14ac:dyDescent="0.25">
      <c r="H788" s="55"/>
    </row>
    <row r="789" spans="8:8" x14ac:dyDescent="0.25">
      <c r="H789" s="55"/>
    </row>
    <row r="790" spans="8:8" x14ac:dyDescent="0.25">
      <c r="H790" s="55"/>
    </row>
    <row r="791" spans="8:8" x14ac:dyDescent="0.25">
      <c r="H791" s="55"/>
    </row>
    <row r="792" spans="8:8" x14ac:dyDescent="0.25">
      <c r="H792" s="55"/>
    </row>
    <row r="793" spans="8:8" x14ac:dyDescent="0.25">
      <c r="H793" s="55"/>
    </row>
    <row r="794" spans="8:8" x14ac:dyDescent="0.25">
      <c r="H794" s="55"/>
    </row>
    <row r="795" spans="8:8" x14ac:dyDescent="0.25">
      <c r="H795" s="55"/>
    </row>
    <row r="796" spans="8:8" x14ac:dyDescent="0.25">
      <c r="H796" s="55"/>
    </row>
    <row r="797" spans="8:8" x14ac:dyDescent="0.25">
      <c r="H797" s="55"/>
    </row>
    <row r="798" spans="8:8" x14ac:dyDescent="0.25">
      <c r="H798" s="55"/>
    </row>
    <row r="799" spans="8:8" x14ac:dyDescent="0.25">
      <c r="H799" s="55"/>
    </row>
    <row r="800" spans="8:8" x14ac:dyDescent="0.25">
      <c r="H800" s="55"/>
    </row>
    <row r="801" spans="8:8" x14ac:dyDescent="0.25">
      <c r="H801" s="55"/>
    </row>
    <row r="802" spans="8:8" x14ac:dyDescent="0.25">
      <c r="H802" s="55"/>
    </row>
    <row r="803" spans="8:8" x14ac:dyDescent="0.25">
      <c r="H803" s="55"/>
    </row>
    <row r="804" spans="8:8" x14ac:dyDescent="0.25">
      <c r="H804" s="55"/>
    </row>
    <row r="805" spans="8:8" x14ac:dyDescent="0.25">
      <c r="H805" s="55"/>
    </row>
    <row r="806" spans="8:8" x14ac:dyDescent="0.25">
      <c r="H806" s="55"/>
    </row>
    <row r="807" spans="8:8" x14ac:dyDescent="0.25">
      <c r="H807" s="55"/>
    </row>
    <row r="808" spans="8:8" x14ac:dyDescent="0.25">
      <c r="H808" s="55"/>
    </row>
    <row r="809" spans="8:8" x14ac:dyDescent="0.25">
      <c r="H809" s="55"/>
    </row>
    <row r="810" spans="8:8" x14ac:dyDescent="0.25">
      <c r="H810" s="55"/>
    </row>
    <row r="811" spans="8:8" x14ac:dyDescent="0.25">
      <c r="H811" s="55"/>
    </row>
    <row r="812" spans="8:8" x14ac:dyDescent="0.25">
      <c r="H812" s="55"/>
    </row>
    <row r="813" spans="8:8" x14ac:dyDescent="0.25">
      <c r="H813" s="55"/>
    </row>
    <row r="814" spans="8:8" x14ac:dyDescent="0.25">
      <c r="H814" s="55"/>
    </row>
    <row r="815" spans="8:8" x14ac:dyDescent="0.25">
      <c r="H815" s="55"/>
    </row>
    <row r="816" spans="8:8" x14ac:dyDescent="0.25">
      <c r="H816" s="55"/>
    </row>
    <row r="817" spans="8:8" x14ac:dyDescent="0.25">
      <c r="H817" s="55"/>
    </row>
    <row r="818" spans="8:8" x14ac:dyDescent="0.25">
      <c r="H818" s="55"/>
    </row>
    <row r="819" spans="8:8" x14ac:dyDescent="0.25">
      <c r="H819" s="55"/>
    </row>
    <row r="820" spans="8:8" x14ac:dyDescent="0.25">
      <c r="H820" s="55"/>
    </row>
    <row r="821" spans="8:8" x14ac:dyDescent="0.25">
      <c r="H821" s="55"/>
    </row>
    <row r="822" spans="8:8" x14ac:dyDescent="0.25">
      <c r="H822" s="55"/>
    </row>
    <row r="823" spans="8:8" x14ac:dyDescent="0.25">
      <c r="H823" s="55"/>
    </row>
    <row r="824" spans="8:8" x14ac:dyDescent="0.25">
      <c r="H824" s="55"/>
    </row>
    <row r="825" spans="8:8" x14ac:dyDescent="0.25">
      <c r="H825" s="55"/>
    </row>
    <row r="826" spans="8:8" x14ac:dyDescent="0.25">
      <c r="H826" s="55"/>
    </row>
    <row r="827" spans="8:8" x14ac:dyDescent="0.25">
      <c r="H827" s="55"/>
    </row>
    <row r="828" spans="8:8" x14ac:dyDescent="0.25">
      <c r="H828" s="55"/>
    </row>
    <row r="829" spans="8:8" x14ac:dyDescent="0.25">
      <c r="H829" s="55"/>
    </row>
    <row r="830" spans="8:8" x14ac:dyDescent="0.25">
      <c r="H830" s="55"/>
    </row>
    <row r="831" spans="8:8" x14ac:dyDescent="0.25">
      <c r="H831" s="55"/>
    </row>
    <row r="832" spans="8:8" x14ac:dyDescent="0.25">
      <c r="H832" s="55"/>
    </row>
    <row r="833" spans="8:8" x14ac:dyDescent="0.25">
      <c r="H833" s="55"/>
    </row>
    <row r="834" spans="8:8" x14ac:dyDescent="0.25">
      <c r="H834" s="55"/>
    </row>
    <row r="835" spans="8:8" x14ac:dyDescent="0.25">
      <c r="H835" s="55"/>
    </row>
    <row r="836" spans="8:8" x14ac:dyDescent="0.25">
      <c r="H836" s="55"/>
    </row>
    <row r="837" spans="8:8" x14ac:dyDescent="0.25">
      <c r="H837" s="55"/>
    </row>
    <row r="838" spans="8:8" x14ac:dyDescent="0.25">
      <c r="H838" s="55"/>
    </row>
    <row r="839" spans="8:8" x14ac:dyDescent="0.25">
      <c r="H839" s="55"/>
    </row>
    <row r="840" spans="8:8" x14ac:dyDescent="0.25">
      <c r="H840" s="55"/>
    </row>
    <row r="841" spans="8:8" x14ac:dyDescent="0.25">
      <c r="H841" s="55"/>
    </row>
    <row r="842" spans="8:8" x14ac:dyDescent="0.25">
      <c r="H842" s="55"/>
    </row>
    <row r="843" spans="8:8" x14ac:dyDescent="0.25">
      <c r="H843" s="55"/>
    </row>
    <row r="844" spans="8:8" x14ac:dyDescent="0.25">
      <c r="H844" s="55"/>
    </row>
    <row r="845" spans="8:8" x14ac:dyDescent="0.25">
      <c r="H845" s="55"/>
    </row>
    <row r="846" spans="8:8" x14ac:dyDescent="0.25">
      <c r="H846" s="55"/>
    </row>
    <row r="847" spans="8:8" x14ac:dyDescent="0.25">
      <c r="H847" s="55"/>
    </row>
    <row r="848" spans="8:8" x14ac:dyDescent="0.25">
      <c r="H848" s="55"/>
    </row>
    <row r="849" spans="8:8" x14ac:dyDescent="0.25">
      <c r="H849" s="55"/>
    </row>
    <row r="850" spans="8:8" x14ac:dyDescent="0.25">
      <c r="H850" s="55"/>
    </row>
    <row r="851" spans="8:8" x14ac:dyDescent="0.25">
      <c r="H851" s="55"/>
    </row>
    <row r="852" spans="8:8" x14ac:dyDescent="0.25">
      <c r="H852" s="55"/>
    </row>
    <row r="853" spans="8:8" x14ac:dyDescent="0.25">
      <c r="H853" s="55"/>
    </row>
    <row r="854" spans="8:8" x14ac:dyDescent="0.25">
      <c r="H854" s="55"/>
    </row>
    <row r="855" spans="8:8" x14ac:dyDescent="0.25">
      <c r="H855" s="55"/>
    </row>
    <row r="856" spans="8:8" x14ac:dyDescent="0.25">
      <c r="H856" s="55"/>
    </row>
    <row r="857" spans="8:8" x14ac:dyDescent="0.25">
      <c r="H857" s="55"/>
    </row>
    <row r="858" spans="8:8" x14ac:dyDescent="0.25">
      <c r="H858" s="55"/>
    </row>
    <row r="859" spans="8:8" x14ac:dyDescent="0.25">
      <c r="H859" s="55"/>
    </row>
    <row r="860" spans="8:8" x14ac:dyDescent="0.25">
      <c r="H860" s="55"/>
    </row>
    <row r="861" spans="8:8" x14ac:dyDescent="0.25">
      <c r="H861" s="55"/>
    </row>
    <row r="862" spans="8:8" x14ac:dyDescent="0.25">
      <c r="H862" s="55"/>
    </row>
    <row r="863" spans="8:8" x14ac:dyDescent="0.25">
      <c r="H863" s="55"/>
    </row>
    <row r="864" spans="8:8" x14ac:dyDescent="0.25">
      <c r="H864" s="55"/>
    </row>
    <row r="865" spans="8:8" x14ac:dyDescent="0.25">
      <c r="H865" s="55"/>
    </row>
    <row r="866" spans="8:8" x14ac:dyDescent="0.25">
      <c r="H866" s="55"/>
    </row>
    <row r="867" spans="8:8" x14ac:dyDescent="0.25">
      <c r="H867" s="55"/>
    </row>
    <row r="868" spans="8:8" x14ac:dyDescent="0.25">
      <c r="H868" s="55"/>
    </row>
    <row r="869" spans="8:8" x14ac:dyDescent="0.25">
      <c r="H869" s="55"/>
    </row>
    <row r="870" spans="8:8" x14ac:dyDescent="0.25">
      <c r="H870" s="55"/>
    </row>
    <row r="871" spans="8:8" x14ac:dyDescent="0.25">
      <c r="H871" s="55"/>
    </row>
    <row r="872" spans="8:8" x14ac:dyDescent="0.25">
      <c r="H872" s="55"/>
    </row>
    <row r="873" spans="8:8" x14ac:dyDescent="0.25">
      <c r="H873" s="55"/>
    </row>
    <row r="874" spans="8:8" x14ac:dyDescent="0.25">
      <c r="H874" s="55"/>
    </row>
    <row r="875" spans="8:8" x14ac:dyDescent="0.25">
      <c r="H875" s="55"/>
    </row>
    <row r="876" spans="8:8" x14ac:dyDescent="0.25">
      <c r="H876" s="55"/>
    </row>
    <row r="877" spans="8:8" x14ac:dyDescent="0.25">
      <c r="H877" s="55"/>
    </row>
    <row r="878" spans="8:8" x14ac:dyDescent="0.25">
      <c r="H878" s="55"/>
    </row>
    <row r="879" spans="8:8" x14ac:dyDescent="0.25">
      <c r="H879" s="55"/>
    </row>
    <row r="880" spans="8:8" x14ac:dyDescent="0.25">
      <c r="H880" s="55"/>
    </row>
    <row r="881" spans="8:8" x14ac:dyDescent="0.25">
      <c r="H881" s="55"/>
    </row>
    <row r="882" spans="8:8" x14ac:dyDescent="0.25">
      <c r="H882" s="55"/>
    </row>
    <row r="883" spans="8:8" x14ac:dyDescent="0.25">
      <c r="H883" s="55"/>
    </row>
    <row r="884" spans="8:8" x14ac:dyDescent="0.25">
      <c r="H884" s="55"/>
    </row>
    <row r="885" spans="8:8" x14ac:dyDescent="0.25">
      <c r="H885" s="55"/>
    </row>
    <row r="886" spans="8:8" x14ac:dyDescent="0.25">
      <c r="H886" s="55"/>
    </row>
    <row r="887" spans="8:8" x14ac:dyDescent="0.25">
      <c r="H887" s="55"/>
    </row>
    <row r="888" spans="8:8" x14ac:dyDescent="0.25">
      <c r="H888" s="55"/>
    </row>
    <row r="889" spans="8:8" x14ac:dyDescent="0.25">
      <c r="H889" s="55"/>
    </row>
    <row r="890" spans="8:8" x14ac:dyDescent="0.25">
      <c r="H890" s="55"/>
    </row>
    <row r="891" spans="8:8" x14ac:dyDescent="0.25">
      <c r="H891" s="55"/>
    </row>
    <row r="892" spans="8:8" x14ac:dyDescent="0.25">
      <c r="H892" s="55"/>
    </row>
    <row r="893" spans="8:8" x14ac:dyDescent="0.25">
      <c r="H893" s="55"/>
    </row>
    <row r="894" spans="8:8" x14ac:dyDescent="0.25">
      <c r="H894" s="55"/>
    </row>
    <row r="895" spans="8:8" x14ac:dyDescent="0.25">
      <c r="H895" s="55"/>
    </row>
    <row r="896" spans="8:8" x14ac:dyDescent="0.25">
      <c r="H896" s="55"/>
    </row>
    <row r="897" spans="8:8" x14ac:dyDescent="0.25">
      <c r="H897" s="55"/>
    </row>
    <row r="898" spans="8:8" x14ac:dyDescent="0.25">
      <c r="H898" s="55"/>
    </row>
    <row r="899" spans="8:8" x14ac:dyDescent="0.25">
      <c r="H899" s="55"/>
    </row>
    <row r="900" spans="8:8" x14ac:dyDescent="0.25">
      <c r="H900" s="55"/>
    </row>
    <row r="901" spans="8:8" x14ac:dyDescent="0.25">
      <c r="H901" s="55"/>
    </row>
    <row r="902" spans="8:8" x14ac:dyDescent="0.25">
      <c r="H902" s="55"/>
    </row>
    <row r="903" spans="8:8" x14ac:dyDescent="0.25">
      <c r="H903" s="55"/>
    </row>
    <row r="904" spans="8:8" x14ac:dyDescent="0.25">
      <c r="H904" s="55"/>
    </row>
    <row r="905" spans="8:8" x14ac:dyDescent="0.25">
      <c r="H905" s="55"/>
    </row>
    <row r="906" spans="8:8" x14ac:dyDescent="0.25">
      <c r="H906" s="55"/>
    </row>
    <row r="907" spans="8:8" x14ac:dyDescent="0.25">
      <c r="H907" s="55"/>
    </row>
    <row r="908" spans="8:8" x14ac:dyDescent="0.25">
      <c r="H908" s="55"/>
    </row>
    <row r="909" spans="8:8" x14ac:dyDescent="0.25">
      <c r="H909" s="55"/>
    </row>
    <row r="910" spans="8:8" x14ac:dyDescent="0.25">
      <c r="H910" s="55"/>
    </row>
    <row r="911" spans="8:8" x14ac:dyDescent="0.25">
      <c r="H911" s="55"/>
    </row>
    <row r="912" spans="8:8" x14ac:dyDescent="0.25">
      <c r="H912" s="55"/>
    </row>
    <row r="913" spans="8:8" x14ac:dyDescent="0.25">
      <c r="H913" s="55"/>
    </row>
    <row r="914" spans="8:8" x14ac:dyDescent="0.25">
      <c r="H914" s="55"/>
    </row>
    <row r="915" spans="8:8" x14ac:dyDescent="0.25">
      <c r="H915" s="55"/>
    </row>
    <row r="916" spans="8:8" x14ac:dyDescent="0.25">
      <c r="H916" s="55"/>
    </row>
    <row r="917" spans="8:8" x14ac:dyDescent="0.25">
      <c r="H917" s="55"/>
    </row>
    <row r="918" spans="8:8" x14ac:dyDescent="0.25">
      <c r="H918" s="55"/>
    </row>
    <row r="919" spans="8:8" x14ac:dyDescent="0.25">
      <c r="H919" s="55"/>
    </row>
    <row r="920" spans="8:8" x14ac:dyDescent="0.25">
      <c r="H920" s="55"/>
    </row>
    <row r="921" spans="8:8" x14ac:dyDescent="0.25">
      <c r="H921" s="55"/>
    </row>
    <row r="922" spans="8:8" x14ac:dyDescent="0.25">
      <c r="H922" s="55"/>
    </row>
    <row r="923" spans="8:8" x14ac:dyDescent="0.25">
      <c r="H923" s="55"/>
    </row>
    <row r="924" spans="8:8" x14ac:dyDescent="0.25">
      <c r="H924" s="55"/>
    </row>
    <row r="925" spans="8:8" x14ac:dyDescent="0.25">
      <c r="H925" s="55"/>
    </row>
    <row r="926" spans="8:8" x14ac:dyDescent="0.25">
      <c r="H926" s="55"/>
    </row>
    <row r="927" spans="8:8" x14ac:dyDescent="0.25">
      <c r="H927" s="55"/>
    </row>
    <row r="928" spans="8:8" x14ac:dyDescent="0.25">
      <c r="H928" s="55"/>
    </row>
    <row r="929" spans="8:8" x14ac:dyDescent="0.25">
      <c r="H929" s="55"/>
    </row>
    <row r="930" spans="8:8" x14ac:dyDescent="0.25">
      <c r="H930" s="55"/>
    </row>
    <row r="931" spans="8:8" x14ac:dyDescent="0.25">
      <c r="H931" s="55"/>
    </row>
    <row r="932" spans="8:8" x14ac:dyDescent="0.25">
      <c r="H932" s="55"/>
    </row>
    <row r="933" spans="8:8" x14ac:dyDescent="0.25">
      <c r="H933" s="55"/>
    </row>
    <row r="934" spans="8:8" x14ac:dyDescent="0.25">
      <c r="H934" s="55"/>
    </row>
    <row r="935" spans="8:8" x14ac:dyDescent="0.25">
      <c r="H935" s="55"/>
    </row>
    <row r="936" spans="8:8" x14ac:dyDescent="0.25">
      <c r="H936" s="55"/>
    </row>
    <row r="937" spans="8:8" x14ac:dyDescent="0.25">
      <c r="H937" s="55"/>
    </row>
    <row r="938" spans="8:8" x14ac:dyDescent="0.25">
      <c r="H938" s="55"/>
    </row>
    <row r="939" spans="8:8" x14ac:dyDescent="0.25">
      <c r="H939" s="55"/>
    </row>
    <row r="940" spans="8:8" x14ac:dyDescent="0.25">
      <c r="H940" s="55"/>
    </row>
    <row r="941" spans="8:8" x14ac:dyDescent="0.25">
      <c r="H941" s="55"/>
    </row>
    <row r="942" spans="8:8" x14ac:dyDescent="0.25">
      <c r="H942" s="55"/>
    </row>
    <row r="943" spans="8:8" x14ac:dyDescent="0.25">
      <c r="H943" s="55"/>
    </row>
    <row r="944" spans="8:8" x14ac:dyDescent="0.25">
      <c r="H944" s="55"/>
    </row>
    <row r="945" spans="8:8" x14ac:dyDescent="0.25">
      <c r="H945" s="55"/>
    </row>
    <row r="946" spans="8:8" x14ac:dyDescent="0.25">
      <c r="H946" s="55"/>
    </row>
    <row r="947" spans="8:8" x14ac:dyDescent="0.25">
      <c r="H947" s="55"/>
    </row>
    <row r="948" spans="8:8" x14ac:dyDescent="0.25">
      <c r="H948" s="55"/>
    </row>
    <row r="949" spans="8:8" x14ac:dyDescent="0.25">
      <c r="H949" s="55"/>
    </row>
    <row r="950" spans="8:8" x14ac:dyDescent="0.25">
      <c r="H950" s="55"/>
    </row>
    <row r="951" spans="8:8" x14ac:dyDescent="0.25">
      <c r="H951" s="55"/>
    </row>
    <row r="952" spans="8:8" x14ac:dyDescent="0.25">
      <c r="H952" s="55"/>
    </row>
    <row r="953" spans="8:8" x14ac:dyDescent="0.25">
      <c r="H953" s="55"/>
    </row>
    <row r="954" spans="8:8" x14ac:dyDescent="0.25">
      <c r="H954" s="55"/>
    </row>
    <row r="955" spans="8:8" x14ac:dyDescent="0.25">
      <c r="H955" s="55"/>
    </row>
    <row r="956" spans="8:8" x14ac:dyDescent="0.25">
      <c r="H956" s="55"/>
    </row>
    <row r="957" spans="8:8" x14ac:dyDescent="0.25">
      <c r="H957" s="55"/>
    </row>
    <row r="958" spans="8:8" x14ac:dyDescent="0.25">
      <c r="H958" s="55"/>
    </row>
    <row r="959" spans="8:8" x14ac:dyDescent="0.25">
      <c r="H959" s="55"/>
    </row>
    <row r="960" spans="8:8" x14ac:dyDescent="0.25">
      <c r="H960" s="55"/>
    </row>
    <row r="961" spans="8:8" x14ac:dyDescent="0.25">
      <c r="H961" s="55"/>
    </row>
    <row r="962" spans="8:8" x14ac:dyDescent="0.25">
      <c r="H962" s="55"/>
    </row>
    <row r="963" spans="8:8" x14ac:dyDescent="0.25">
      <c r="H963" s="55"/>
    </row>
    <row r="964" spans="8:8" x14ac:dyDescent="0.25">
      <c r="H964" s="55"/>
    </row>
    <row r="965" spans="8:8" x14ac:dyDescent="0.25">
      <c r="H965" s="55"/>
    </row>
    <row r="966" spans="8:8" x14ac:dyDescent="0.25">
      <c r="H966" s="55"/>
    </row>
    <row r="967" spans="8:8" x14ac:dyDescent="0.25">
      <c r="H967" s="55"/>
    </row>
    <row r="968" spans="8:8" x14ac:dyDescent="0.25">
      <c r="H968" s="55"/>
    </row>
    <row r="969" spans="8:8" x14ac:dyDescent="0.25">
      <c r="H969" s="55"/>
    </row>
    <row r="970" spans="8:8" x14ac:dyDescent="0.25">
      <c r="H970" s="55"/>
    </row>
    <row r="971" spans="8:8" x14ac:dyDescent="0.25">
      <c r="H971" s="55"/>
    </row>
    <row r="972" spans="8:8" x14ac:dyDescent="0.25">
      <c r="H972" s="55"/>
    </row>
    <row r="973" spans="8:8" x14ac:dyDescent="0.25">
      <c r="H973" s="55"/>
    </row>
    <row r="974" spans="8:8" x14ac:dyDescent="0.25">
      <c r="H974" s="55"/>
    </row>
    <row r="975" spans="8:8" x14ac:dyDescent="0.25">
      <c r="H975" s="55"/>
    </row>
    <row r="976" spans="8:8" x14ac:dyDescent="0.25">
      <c r="H976" s="55"/>
    </row>
    <row r="977" spans="8:8" x14ac:dyDescent="0.25">
      <c r="H977" s="55"/>
    </row>
    <row r="978" spans="8:8" x14ac:dyDescent="0.25">
      <c r="H978" s="55"/>
    </row>
    <row r="979" spans="8:8" x14ac:dyDescent="0.25">
      <c r="H979" s="55"/>
    </row>
    <row r="980" spans="8:8" x14ac:dyDescent="0.25">
      <c r="H980" s="55"/>
    </row>
    <row r="981" spans="8:8" x14ac:dyDescent="0.25">
      <c r="H981" s="55"/>
    </row>
    <row r="982" spans="8:8" x14ac:dyDescent="0.25">
      <c r="H982" s="55"/>
    </row>
    <row r="983" spans="8:8" x14ac:dyDescent="0.25">
      <c r="H983" s="55"/>
    </row>
    <row r="984" spans="8:8" x14ac:dyDescent="0.25">
      <c r="H984" s="55"/>
    </row>
    <row r="985" spans="8:8" x14ac:dyDescent="0.25">
      <c r="H985" s="55"/>
    </row>
    <row r="986" spans="8:8" x14ac:dyDescent="0.25">
      <c r="H986" s="55"/>
    </row>
    <row r="987" spans="8:8" x14ac:dyDescent="0.25">
      <c r="H987" s="55"/>
    </row>
    <row r="988" spans="8:8" x14ac:dyDescent="0.25">
      <c r="H988" s="55"/>
    </row>
    <row r="989" spans="8:8" x14ac:dyDescent="0.25">
      <c r="H989" s="55"/>
    </row>
    <row r="990" spans="8:8" x14ac:dyDescent="0.25">
      <c r="H990" s="55"/>
    </row>
    <row r="991" spans="8:8" x14ac:dyDescent="0.25">
      <c r="H991" s="55"/>
    </row>
    <row r="992" spans="8:8" x14ac:dyDescent="0.25">
      <c r="H992" s="55"/>
    </row>
    <row r="993" spans="8:8" x14ac:dyDescent="0.25">
      <c r="H993" s="55"/>
    </row>
    <row r="994" spans="8:8" x14ac:dyDescent="0.25">
      <c r="H994" s="55"/>
    </row>
    <row r="995" spans="8:8" x14ac:dyDescent="0.25">
      <c r="H995" s="55"/>
    </row>
    <row r="996" spans="8:8" x14ac:dyDescent="0.25">
      <c r="H996" s="55"/>
    </row>
    <row r="997" spans="8:8" x14ac:dyDescent="0.25">
      <c r="H997" s="55"/>
    </row>
    <row r="998" spans="8:8" x14ac:dyDescent="0.25">
      <c r="H998" s="55"/>
    </row>
    <row r="999" spans="8:8" x14ac:dyDescent="0.25">
      <c r="H999" s="55"/>
    </row>
    <row r="1000" spans="8:8" x14ac:dyDescent="0.25">
      <c r="H1000" s="55"/>
    </row>
    <row r="1001" spans="8:8" x14ac:dyDescent="0.25">
      <c r="H1001" s="55"/>
    </row>
    <row r="1002" spans="8:8" x14ac:dyDescent="0.25">
      <c r="H1002" s="55"/>
    </row>
    <row r="1003" spans="8:8" x14ac:dyDescent="0.25">
      <c r="H1003" s="55"/>
    </row>
    <row r="1004" spans="8:8" x14ac:dyDescent="0.25">
      <c r="H1004" s="55"/>
    </row>
    <row r="1005" spans="8:8" x14ac:dyDescent="0.25">
      <c r="H1005" s="55"/>
    </row>
    <row r="1006" spans="8:8" x14ac:dyDescent="0.25">
      <c r="H1006" s="55"/>
    </row>
    <row r="1007" spans="8:8" x14ac:dyDescent="0.25">
      <c r="H1007" s="55"/>
    </row>
    <row r="1008" spans="8:8" x14ac:dyDescent="0.25">
      <c r="H1008" s="55"/>
    </row>
    <row r="1009" spans="8:8" x14ac:dyDescent="0.25">
      <c r="H1009" s="55"/>
    </row>
    <row r="1010" spans="8:8" x14ac:dyDescent="0.25">
      <c r="H1010" s="55"/>
    </row>
    <row r="1011" spans="8:8" x14ac:dyDescent="0.25">
      <c r="H1011" s="55"/>
    </row>
    <row r="1012" spans="8:8" x14ac:dyDescent="0.25">
      <c r="H1012" s="55"/>
    </row>
    <row r="1013" spans="8:8" x14ac:dyDescent="0.25">
      <c r="H1013" s="55"/>
    </row>
    <row r="1014" spans="8:8" x14ac:dyDescent="0.25">
      <c r="H1014" s="55"/>
    </row>
    <row r="1015" spans="8:8" x14ac:dyDescent="0.25">
      <c r="H1015" s="55"/>
    </row>
    <row r="1016" spans="8:8" x14ac:dyDescent="0.25">
      <c r="H1016" s="55"/>
    </row>
    <row r="1017" spans="8:8" x14ac:dyDescent="0.25">
      <c r="H1017" s="55"/>
    </row>
    <row r="1018" spans="8:8" x14ac:dyDescent="0.25">
      <c r="H1018" s="55"/>
    </row>
    <row r="1019" spans="8:8" x14ac:dyDescent="0.25">
      <c r="H1019" s="55"/>
    </row>
    <row r="1020" spans="8:8" x14ac:dyDescent="0.25">
      <c r="H1020" s="55"/>
    </row>
    <row r="1021" spans="8:8" x14ac:dyDescent="0.25">
      <c r="H1021" s="55"/>
    </row>
    <row r="1022" spans="8:8" x14ac:dyDescent="0.25">
      <c r="H1022" s="55"/>
    </row>
    <row r="1023" spans="8:8" x14ac:dyDescent="0.25">
      <c r="H1023" s="55"/>
    </row>
    <row r="1024" spans="8:8" x14ac:dyDescent="0.25">
      <c r="H1024" s="55"/>
    </row>
    <row r="1025" spans="8:8" x14ac:dyDescent="0.25">
      <c r="H1025" s="55"/>
    </row>
    <row r="1026" spans="8:8" x14ac:dyDescent="0.25">
      <c r="H1026" s="55"/>
    </row>
    <row r="1027" spans="8:8" x14ac:dyDescent="0.25">
      <c r="H1027" s="55"/>
    </row>
    <row r="1028" spans="8:8" x14ac:dyDescent="0.25">
      <c r="H1028" s="55"/>
    </row>
    <row r="1029" spans="8:8" x14ac:dyDescent="0.25">
      <c r="H1029" s="55"/>
    </row>
    <row r="1030" spans="8:8" x14ac:dyDescent="0.25">
      <c r="H1030" s="55"/>
    </row>
    <row r="1031" spans="8:8" x14ac:dyDescent="0.25">
      <c r="H1031" s="55"/>
    </row>
    <row r="1032" spans="8:8" x14ac:dyDescent="0.25">
      <c r="H1032" s="55"/>
    </row>
    <row r="1033" spans="8:8" x14ac:dyDescent="0.25">
      <c r="H1033" s="55"/>
    </row>
    <row r="1034" spans="8:8" x14ac:dyDescent="0.25">
      <c r="H1034" s="55"/>
    </row>
    <row r="1035" spans="8:8" x14ac:dyDescent="0.25">
      <c r="H1035" s="55"/>
    </row>
    <row r="1036" spans="8:8" x14ac:dyDescent="0.25">
      <c r="H1036" s="55"/>
    </row>
    <row r="1037" spans="8:8" x14ac:dyDescent="0.25">
      <c r="H1037" s="55"/>
    </row>
    <row r="1038" spans="8:8" x14ac:dyDescent="0.25">
      <c r="H1038" s="55"/>
    </row>
    <row r="1039" spans="8:8" x14ac:dyDescent="0.25">
      <c r="H1039" s="55"/>
    </row>
    <row r="1040" spans="8:8" x14ac:dyDescent="0.25">
      <c r="H1040" s="55"/>
    </row>
    <row r="1041" spans="8:8" x14ac:dyDescent="0.25">
      <c r="H1041" s="55"/>
    </row>
    <row r="1042" spans="8:8" x14ac:dyDescent="0.25">
      <c r="H1042" s="55"/>
    </row>
    <row r="1043" spans="8:8" x14ac:dyDescent="0.25">
      <c r="H1043" s="55"/>
    </row>
    <row r="1044" spans="8:8" x14ac:dyDescent="0.25">
      <c r="H1044" s="55"/>
    </row>
    <row r="1045" spans="8:8" x14ac:dyDescent="0.25">
      <c r="H1045" s="55"/>
    </row>
    <row r="1046" spans="8:8" x14ac:dyDescent="0.25">
      <c r="H1046" s="55"/>
    </row>
    <row r="1047" spans="8:8" x14ac:dyDescent="0.25">
      <c r="H1047" s="55"/>
    </row>
    <row r="1048" spans="8:8" x14ac:dyDescent="0.25">
      <c r="H1048" s="55"/>
    </row>
    <row r="1049" spans="8:8" x14ac:dyDescent="0.25">
      <c r="H1049" s="55"/>
    </row>
    <row r="1050" spans="8:8" x14ac:dyDescent="0.25">
      <c r="H1050" s="55"/>
    </row>
    <row r="1051" spans="8:8" x14ac:dyDescent="0.25">
      <c r="H1051" s="55"/>
    </row>
    <row r="1052" spans="8:8" x14ac:dyDescent="0.25">
      <c r="H1052" s="55"/>
    </row>
    <row r="1053" spans="8:8" x14ac:dyDescent="0.25">
      <c r="H1053" s="55"/>
    </row>
    <row r="1054" spans="8:8" x14ac:dyDescent="0.25">
      <c r="H1054" s="55"/>
    </row>
    <row r="1055" spans="8:8" x14ac:dyDescent="0.25">
      <c r="H1055" s="55"/>
    </row>
    <row r="1056" spans="8:8" x14ac:dyDescent="0.25">
      <c r="H1056" s="55"/>
    </row>
    <row r="1057" spans="8:8" x14ac:dyDescent="0.25">
      <c r="H1057" s="55"/>
    </row>
    <row r="1058" spans="8:8" x14ac:dyDescent="0.25">
      <c r="H1058" s="55"/>
    </row>
    <row r="1059" spans="8:8" x14ac:dyDescent="0.25">
      <c r="H1059" s="55"/>
    </row>
    <row r="1060" spans="8:8" x14ac:dyDescent="0.25">
      <c r="H1060" s="55"/>
    </row>
    <row r="1061" spans="8:8" x14ac:dyDescent="0.25">
      <c r="H1061" s="55"/>
    </row>
    <row r="1062" spans="8:8" x14ac:dyDescent="0.25">
      <c r="H1062" s="55"/>
    </row>
    <row r="1063" spans="8:8" x14ac:dyDescent="0.25">
      <c r="H1063" s="55"/>
    </row>
    <row r="1064" spans="8:8" x14ac:dyDescent="0.25">
      <c r="H1064" s="55"/>
    </row>
    <row r="1065" spans="8:8" x14ac:dyDescent="0.25">
      <c r="H1065" s="55"/>
    </row>
    <row r="1066" spans="8:8" x14ac:dyDescent="0.25">
      <c r="H1066" s="55"/>
    </row>
    <row r="1067" spans="8:8" x14ac:dyDescent="0.25">
      <c r="H1067" s="55"/>
    </row>
    <row r="1068" spans="8:8" x14ac:dyDescent="0.25">
      <c r="H1068" s="55"/>
    </row>
    <row r="1069" spans="8:8" x14ac:dyDescent="0.25">
      <c r="H1069" s="55"/>
    </row>
    <row r="1070" spans="8:8" x14ac:dyDescent="0.25">
      <c r="H1070" s="55"/>
    </row>
    <row r="1071" spans="8:8" x14ac:dyDescent="0.25">
      <c r="H1071" s="55"/>
    </row>
    <row r="1072" spans="8:8" x14ac:dyDescent="0.25">
      <c r="H1072" s="55"/>
    </row>
    <row r="1073" spans="8:8" x14ac:dyDescent="0.25">
      <c r="H1073" s="55"/>
    </row>
    <row r="1074" spans="8:8" x14ac:dyDescent="0.25">
      <c r="H1074" s="55"/>
    </row>
    <row r="1075" spans="8:8" x14ac:dyDescent="0.25">
      <c r="H1075" s="55"/>
    </row>
    <row r="1076" spans="8:8" x14ac:dyDescent="0.25">
      <c r="H1076" s="55"/>
    </row>
    <row r="1077" spans="8:8" x14ac:dyDescent="0.25">
      <c r="H1077" s="55"/>
    </row>
    <row r="1078" spans="8:8" x14ac:dyDescent="0.25">
      <c r="H1078" s="55"/>
    </row>
    <row r="1079" spans="8:8" x14ac:dyDescent="0.25">
      <c r="H1079" s="55"/>
    </row>
    <row r="1080" spans="8:8" x14ac:dyDescent="0.25">
      <c r="H1080" s="55"/>
    </row>
    <row r="1081" spans="8:8" x14ac:dyDescent="0.25">
      <c r="H1081" s="55"/>
    </row>
    <row r="1082" spans="8:8" x14ac:dyDescent="0.25">
      <c r="H1082" s="55"/>
    </row>
    <row r="1083" spans="8:8" x14ac:dyDescent="0.25">
      <c r="H1083" s="55"/>
    </row>
    <row r="1084" spans="8:8" x14ac:dyDescent="0.25">
      <c r="H1084" s="55"/>
    </row>
    <row r="1085" spans="8:8" x14ac:dyDescent="0.25">
      <c r="H1085" s="55"/>
    </row>
    <row r="1086" spans="8:8" x14ac:dyDescent="0.25">
      <c r="H1086" s="55"/>
    </row>
    <row r="1087" spans="8:8" x14ac:dyDescent="0.25">
      <c r="H1087" s="55"/>
    </row>
    <row r="1088" spans="8:8" x14ac:dyDescent="0.25">
      <c r="H1088" s="55"/>
    </row>
    <row r="1089" spans="8:8" x14ac:dyDescent="0.25">
      <c r="H1089" s="55"/>
    </row>
    <row r="1090" spans="8:8" x14ac:dyDescent="0.25">
      <c r="H1090" s="55"/>
    </row>
    <row r="1091" spans="8:8" x14ac:dyDescent="0.25">
      <c r="H1091" s="55"/>
    </row>
    <row r="1092" spans="8:8" x14ac:dyDescent="0.25">
      <c r="H1092" s="55"/>
    </row>
    <row r="1093" spans="8:8" x14ac:dyDescent="0.25">
      <c r="H1093" s="55"/>
    </row>
    <row r="1094" spans="8:8" x14ac:dyDescent="0.25">
      <c r="H1094" s="55"/>
    </row>
    <row r="1095" spans="8:8" x14ac:dyDescent="0.25">
      <c r="H1095" s="55"/>
    </row>
    <row r="1096" spans="8:8" x14ac:dyDescent="0.25">
      <c r="H1096" s="55"/>
    </row>
    <row r="1097" spans="8:8" x14ac:dyDescent="0.25">
      <c r="H1097" s="55"/>
    </row>
    <row r="1098" spans="8:8" x14ac:dyDescent="0.25">
      <c r="H1098" s="55"/>
    </row>
    <row r="1099" spans="8:8" x14ac:dyDescent="0.25">
      <c r="H1099" s="55"/>
    </row>
    <row r="1100" spans="8:8" x14ac:dyDescent="0.25">
      <c r="H1100" s="55"/>
    </row>
    <row r="1101" spans="8:8" x14ac:dyDescent="0.25">
      <c r="H1101" s="55"/>
    </row>
    <row r="1102" spans="8:8" x14ac:dyDescent="0.25">
      <c r="H1102" s="55"/>
    </row>
    <row r="1103" spans="8:8" x14ac:dyDescent="0.25">
      <c r="H1103" s="55"/>
    </row>
    <row r="1104" spans="8:8" x14ac:dyDescent="0.25">
      <c r="H1104" s="55"/>
    </row>
    <row r="1105" spans="8:8" x14ac:dyDescent="0.25">
      <c r="H1105" s="55"/>
    </row>
    <row r="1106" spans="8:8" x14ac:dyDescent="0.25">
      <c r="H1106" s="55"/>
    </row>
    <row r="1107" spans="8:8" x14ac:dyDescent="0.25">
      <c r="H1107" s="55"/>
    </row>
    <row r="1108" spans="8:8" x14ac:dyDescent="0.25">
      <c r="H1108" s="55"/>
    </row>
    <row r="1109" spans="8:8" x14ac:dyDescent="0.25">
      <c r="H1109" s="55"/>
    </row>
    <row r="1110" spans="8:8" x14ac:dyDescent="0.25">
      <c r="H1110" s="55"/>
    </row>
    <row r="1111" spans="8:8" x14ac:dyDescent="0.25">
      <c r="H1111" s="55"/>
    </row>
    <row r="1112" spans="8:8" x14ac:dyDescent="0.25">
      <c r="H1112" s="55"/>
    </row>
    <row r="1113" spans="8:8" x14ac:dyDescent="0.25">
      <c r="H1113" s="55"/>
    </row>
    <row r="1114" spans="8:8" x14ac:dyDescent="0.25">
      <c r="H1114" s="55"/>
    </row>
    <row r="1115" spans="8:8" x14ac:dyDescent="0.25">
      <c r="H1115" s="55"/>
    </row>
    <row r="1116" spans="8:8" x14ac:dyDescent="0.25">
      <c r="H1116" s="55"/>
    </row>
    <row r="1117" spans="8:8" x14ac:dyDescent="0.25">
      <c r="H1117" s="55"/>
    </row>
    <row r="1118" spans="8:8" x14ac:dyDescent="0.25">
      <c r="H1118" s="55"/>
    </row>
    <row r="1119" spans="8:8" x14ac:dyDescent="0.25">
      <c r="H1119" s="55"/>
    </row>
    <row r="1120" spans="8:8" x14ac:dyDescent="0.25">
      <c r="H1120" s="55"/>
    </row>
    <row r="1121" spans="8:8" x14ac:dyDescent="0.25">
      <c r="H1121" s="55"/>
    </row>
    <row r="1122" spans="8:8" x14ac:dyDescent="0.25">
      <c r="H1122" s="55"/>
    </row>
    <row r="1123" spans="8:8" x14ac:dyDescent="0.25">
      <c r="H1123" s="55"/>
    </row>
    <row r="1124" spans="8:8" x14ac:dyDescent="0.25">
      <c r="H1124" s="55"/>
    </row>
    <row r="1125" spans="8:8" x14ac:dyDescent="0.25">
      <c r="H1125" s="55"/>
    </row>
    <row r="1126" spans="8:8" x14ac:dyDescent="0.25">
      <c r="H1126" s="55"/>
    </row>
    <row r="1127" spans="8:8" x14ac:dyDescent="0.25">
      <c r="H1127" s="55"/>
    </row>
    <row r="1128" spans="8:8" x14ac:dyDescent="0.25">
      <c r="H1128" s="55"/>
    </row>
    <row r="1129" spans="8:8" x14ac:dyDescent="0.25">
      <c r="H1129" s="55"/>
    </row>
    <row r="1130" spans="8:8" x14ac:dyDescent="0.25">
      <c r="H1130" s="55"/>
    </row>
    <row r="1131" spans="8:8" x14ac:dyDescent="0.25">
      <c r="H1131" s="55"/>
    </row>
    <row r="1132" spans="8:8" x14ac:dyDescent="0.25">
      <c r="H1132" s="55"/>
    </row>
    <row r="1133" spans="8:8" x14ac:dyDescent="0.25">
      <c r="H1133" s="55"/>
    </row>
    <row r="1134" spans="8:8" x14ac:dyDescent="0.25">
      <c r="H1134" s="55"/>
    </row>
    <row r="1135" spans="8:8" x14ac:dyDescent="0.25">
      <c r="H1135" s="55"/>
    </row>
    <row r="1136" spans="8:8" x14ac:dyDescent="0.25">
      <c r="H1136" s="55"/>
    </row>
    <row r="1137" spans="8:8" x14ac:dyDescent="0.25">
      <c r="H1137" s="55"/>
    </row>
    <row r="1138" spans="8:8" x14ac:dyDescent="0.25">
      <c r="H1138" s="55"/>
    </row>
    <row r="1139" spans="8:8" x14ac:dyDescent="0.25">
      <c r="H1139" s="55"/>
    </row>
    <row r="1140" spans="8:8" x14ac:dyDescent="0.25">
      <c r="H1140" s="55"/>
    </row>
    <row r="1141" spans="8:8" x14ac:dyDescent="0.25">
      <c r="H1141" s="55"/>
    </row>
    <row r="1142" spans="8:8" x14ac:dyDescent="0.25">
      <c r="H1142" s="55"/>
    </row>
    <row r="1143" spans="8:8" x14ac:dyDescent="0.25">
      <c r="H1143" s="55"/>
    </row>
    <row r="1144" spans="8:8" x14ac:dyDescent="0.25">
      <c r="H1144" s="55"/>
    </row>
    <row r="1145" spans="8:8" x14ac:dyDescent="0.25">
      <c r="H1145" s="55"/>
    </row>
    <row r="1146" spans="8:8" x14ac:dyDescent="0.25">
      <c r="H1146" s="55"/>
    </row>
    <row r="1147" spans="8:8" x14ac:dyDescent="0.25">
      <c r="H1147" s="55"/>
    </row>
    <row r="1148" spans="8:8" x14ac:dyDescent="0.25">
      <c r="H1148" s="55"/>
    </row>
    <row r="1149" spans="8:8" x14ac:dyDescent="0.25">
      <c r="H1149" s="55"/>
    </row>
    <row r="1150" spans="8:8" x14ac:dyDescent="0.25">
      <c r="H1150" s="55"/>
    </row>
    <row r="1151" spans="8:8" x14ac:dyDescent="0.25">
      <c r="H1151" s="55"/>
    </row>
    <row r="1152" spans="8:8" x14ac:dyDescent="0.25">
      <c r="H1152" s="55"/>
    </row>
    <row r="1153" spans="8:8" x14ac:dyDescent="0.25">
      <c r="H1153" s="55"/>
    </row>
    <row r="1154" spans="8:8" x14ac:dyDescent="0.25">
      <c r="H1154" s="55"/>
    </row>
    <row r="1155" spans="8:8" x14ac:dyDescent="0.25">
      <c r="H1155" s="55"/>
    </row>
    <row r="1156" spans="8:8" x14ac:dyDescent="0.25">
      <c r="H1156" s="55"/>
    </row>
    <row r="1157" spans="8:8" x14ac:dyDescent="0.25">
      <c r="H1157" s="55"/>
    </row>
    <row r="1158" spans="8:8" x14ac:dyDescent="0.25">
      <c r="H1158" s="55"/>
    </row>
    <row r="1159" spans="8:8" x14ac:dyDescent="0.25">
      <c r="H1159" s="55"/>
    </row>
    <row r="1160" spans="8:8" x14ac:dyDescent="0.25">
      <c r="H1160" s="55"/>
    </row>
    <row r="1161" spans="8:8" x14ac:dyDescent="0.25">
      <c r="H1161" s="55"/>
    </row>
    <row r="1162" spans="8:8" x14ac:dyDescent="0.25">
      <c r="H1162" s="55"/>
    </row>
    <row r="1163" spans="8:8" x14ac:dyDescent="0.25">
      <c r="H1163" s="55"/>
    </row>
    <row r="1164" spans="8:8" x14ac:dyDescent="0.25">
      <c r="H1164" s="55"/>
    </row>
    <row r="1165" spans="8:8" x14ac:dyDescent="0.25">
      <c r="H1165" s="55"/>
    </row>
    <row r="1166" spans="8:8" x14ac:dyDescent="0.25">
      <c r="H1166" s="55"/>
    </row>
    <row r="1167" spans="8:8" x14ac:dyDescent="0.25">
      <c r="H1167" s="55"/>
    </row>
    <row r="1168" spans="8:8" x14ac:dyDescent="0.25">
      <c r="H1168" s="55"/>
    </row>
    <row r="1169" spans="8:8" x14ac:dyDescent="0.25">
      <c r="H1169" s="55"/>
    </row>
    <row r="1170" spans="8:8" x14ac:dyDescent="0.25">
      <c r="H1170" s="55"/>
    </row>
    <row r="1171" spans="8:8" x14ac:dyDescent="0.25">
      <c r="H1171" s="55"/>
    </row>
    <row r="1172" spans="8:8" x14ac:dyDescent="0.25">
      <c r="H1172" s="55"/>
    </row>
    <row r="1173" spans="8:8" x14ac:dyDescent="0.25">
      <c r="H1173" s="55"/>
    </row>
    <row r="1174" spans="8:8" x14ac:dyDescent="0.25">
      <c r="H1174" s="55"/>
    </row>
    <row r="1175" spans="8:8" x14ac:dyDescent="0.25">
      <c r="H1175" s="55"/>
    </row>
    <row r="1176" spans="8:8" x14ac:dyDescent="0.25">
      <c r="H1176" s="55"/>
    </row>
    <row r="1177" spans="8:8" x14ac:dyDescent="0.25">
      <c r="H1177" s="55"/>
    </row>
    <row r="1178" spans="8:8" x14ac:dyDescent="0.25">
      <c r="H1178" s="55"/>
    </row>
    <row r="1179" spans="8:8" x14ac:dyDescent="0.25">
      <c r="H1179" s="55"/>
    </row>
    <row r="1180" spans="8:8" x14ac:dyDescent="0.25">
      <c r="H1180" s="55"/>
    </row>
    <row r="1181" spans="8:8" x14ac:dyDescent="0.25">
      <c r="H1181" s="55"/>
    </row>
    <row r="1182" spans="8:8" x14ac:dyDescent="0.25">
      <c r="H1182" s="55"/>
    </row>
    <row r="1183" spans="8:8" x14ac:dyDescent="0.25">
      <c r="H1183" s="55"/>
    </row>
    <row r="1184" spans="8:8" x14ac:dyDescent="0.25">
      <c r="H1184" s="55"/>
    </row>
    <row r="1185" spans="8:8" x14ac:dyDescent="0.25">
      <c r="H1185" s="55"/>
    </row>
    <row r="1186" spans="8:8" x14ac:dyDescent="0.25">
      <c r="H1186" s="55"/>
    </row>
    <row r="1187" spans="8:8" x14ac:dyDescent="0.25">
      <c r="H1187" s="55"/>
    </row>
    <row r="1188" spans="8:8" x14ac:dyDescent="0.25">
      <c r="H1188" s="55"/>
    </row>
    <row r="1189" spans="8:8" x14ac:dyDescent="0.25">
      <c r="H1189" s="55"/>
    </row>
    <row r="1190" spans="8:8" x14ac:dyDescent="0.25">
      <c r="H1190" s="55"/>
    </row>
    <row r="1191" spans="8:8" x14ac:dyDescent="0.25">
      <c r="H1191" s="55"/>
    </row>
    <row r="1192" spans="8:8" x14ac:dyDescent="0.25">
      <c r="H1192" s="55"/>
    </row>
    <row r="1193" spans="8:8" x14ac:dyDescent="0.25">
      <c r="H1193" s="55"/>
    </row>
    <row r="1194" spans="8:8" x14ac:dyDescent="0.25">
      <c r="H1194" s="55"/>
    </row>
    <row r="1195" spans="8:8" x14ac:dyDescent="0.25">
      <c r="H1195" s="55"/>
    </row>
    <row r="1196" spans="8:8" x14ac:dyDescent="0.25">
      <c r="H1196" s="55"/>
    </row>
    <row r="1197" spans="8:8" x14ac:dyDescent="0.25">
      <c r="H1197" s="55"/>
    </row>
    <row r="1198" spans="8:8" x14ac:dyDescent="0.25">
      <c r="H1198" s="55"/>
    </row>
    <row r="1199" spans="8:8" x14ac:dyDescent="0.25">
      <c r="H1199" s="55"/>
    </row>
    <row r="1200" spans="8:8" x14ac:dyDescent="0.25">
      <c r="H1200" s="55"/>
    </row>
    <row r="1201" spans="8:8" x14ac:dyDescent="0.25">
      <c r="H1201" s="55"/>
    </row>
    <row r="1202" spans="8:8" x14ac:dyDescent="0.25">
      <c r="H1202" s="55"/>
    </row>
    <row r="1203" spans="8:8" x14ac:dyDescent="0.25">
      <c r="H1203" s="55"/>
    </row>
    <row r="1204" spans="8:8" x14ac:dyDescent="0.25">
      <c r="H1204" s="55"/>
    </row>
    <row r="1205" spans="8:8" x14ac:dyDescent="0.25">
      <c r="H1205" s="55"/>
    </row>
    <row r="1206" spans="8:8" x14ac:dyDescent="0.25">
      <c r="H1206" s="55"/>
    </row>
    <row r="1207" spans="8:8" x14ac:dyDescent="0.25">
      <c r="H1207" s="55"/>
    </row>
    <row r="1208" spans="8:8" x14ac:dyDescent="0.25">
      <c r="H1208" s="55"/>
    </row>
    <row r="1209" spans="8:8" x14ac:dyDescent="0.25">
      <c r="H1209" s="55"/>
    </row>
    <row r="1210" spans="8:8" x14ac:dyDescent="0.25">
      <c r="H1210" s="55"/>
    </row>
    <row r="1211" spans="8:8" x14ac:dyDescent="0.25">
      <c r="H1211" s="55"/>
    </row>
    <row r="1212" spans="8:8" x14ac:dyDescent="0.25">
      <c r="H1212" s="55"/>
    </row>
    <row r="1213" spans="8:8" x14ac:dyDescent="0.25">
      <c r="H1213" s="55"/>
    </row>
    <row r="1214" spans="8:8" x14ac:dyDescent="0.25">
      <c r="H1214" s="55"/>
    </row>
    <row r="1215" spans="8:8" x14ac:dyDescent="0.25">
      <c r="H1215" s="55"/>
    </row>
    <row r="1216" spans="8:8" x14ac:dyDescent="0.25">
      <c r="H1216" s="55"/>
    </row>
    <row r="1217" spans="8:8" x14ac:dyDescent="0.25">
      <c r="H1217" s="55"/>
    </row>
    <row r="1218" spans="8:8" x14ac:dyDescent="0.25">
      <c r="H1218" s="55"/>
    </row>
    <row r="1219" spans="8:8" x14ac:dyDescent="0.25">
      <c r="H1219" s="55"/>
    </row>
    <row r="1220" spans="8:8" x14ac:dyDescent="0.25">
      <c r="H1220" s="55"/>
    </row>
    <row r="1221" spans="8:8" x14ac:dyDescent="0.25">
      <c r="H1221" s="55"/>
    </row>
    <row r="1222" spans="8:8" x14ac:dyDescent="0.25">
      <c r="H1222" s="55"/>
    </row>
    <row r="1223" spans="8:8" x14ac:dyDescent="0.25">
      <c r="H1223" s="55"/>
    </row>
    <row r="1224" spans="8:8" x14ac:dyDescent="0.25">
      <c r="H1224" s="55"/>
    </row>
    <row r="1225" spans="8:8" x14ac:dyDescent="0.25">
      <c r="H1225" s="55"/>
    </row>
    <row r="1226" spans="8:8" x14ac:dyDescent="0.25">
      <c r="H1226" s="55"/>
    </row>
    <row r="1227" spans="8:8" x14ac:dyDescent="0.25">
      <c r="H1227" s="55"/>
    </row>
    <row r="1228" spans="8:8" x14ac:dyDescent="0.25">
      <c r="H1228" s="55"/>
    </row>
    <row r="1229" spans="8:8" x14ac:dyDescent="0.25">
      <c r="H1229" s="55"/>
    </row>
    <row r="1230" spans="8:8" x14ac:dyDescent="0.25">
      <c r="H1230" s="55"/>
    </row>
    <row r="1231" spans="8:8" x14ac:dyDescent="0.25">
      <c r="H1231" s="55"/>
    </row>
    <row r="1232" spans="8:8" x14ac:dyDescent="0.25">
      <c r="H1232" s="55"/>
    </row>
    <row r="1233" spans="8:8" x14ac:dyDescent="0.25">
      <c r="H1233" s="55"/>
    </row>
    <row r="1234" spans="8:8" x14ac:dyDescent="0.25">
      <c r="H1234" s="55"/>
    </row>
    <row r="1235" spans="8:8" x14ac:dyDescent="0.25">
      <c r="H1235" s="55"/>
    </row>
    <row r="1236" spans="8:8" x14ac:dyDescent="0.25">
      <c r="H1236" s="55"/>
    </row>
    <row r="1237" spans="8:8" x14ac:dyDescent="0.25">
      <c r="H1237" s="55"/>
    </row>
    <row r="1238" spans="8:8" x14ac:dyDescent="0.25">
      <c r="H1238" s="55"/>
    </row>
    <row r="1239" spans="8:8" x14ac:dyDescent="0.25">
      <c r="H1239" s="55"/>
    </row>
    <row r="1240" spans="8:8" x14ac:dyDescent="0.25">
      <c r="H1240" s="55"/>
    </row>
    <row r="1241" spans="8:8" x14ac:dyDescent="0.25">
      <c r="H1241" s="55"/>
    </row>
    <row r="1242" spans="8:8" x14ac:dyDescent="0.25">
      <c r="H1242" s="55"/>
    </row>
    <row r="1243" spans="8:8" x14ac:dyDescent="0.25">
      <c r="H1243" s="55"/>
    </row>
    <row r="1244" spans="8:8" x14ac:dyDescent="0.25">
      <c r="H1244" s="55"/>
    </row>
    <row r="1245" spans="8:8" x14ac:dyDescent="0.25">
      <c r="H1245" s="55"/>
    </row>
    <row r="1246" spans="8:8" x14ac:dyDescent="0.25">
      <c r="H1246" s="55"/>
    </row>
    <row r="1247" spans="8:8" x14ac:dyDescent="0.25">
      <c r="H1247" s="55"/>
    </row>
    <row r="1248" spans="8:8" x14ac:dyDescent="0.25">
      <c r="H1248" s="55"/>
    </row>
    <row r="1249" spans="8:8" x14ac:dyDescent="0.25">
      <c r="H1249" s="55"/>
    </row>
    <row r="1250" spans="8:8" x14ac:dyDescent="0.25">
      <c r="H1250" s="55"/>
    </row>
    <row r="1251" spans="8:8" x14ac:dyDescent="0.25">
      <c r="H1251" s="55"/>
    </row>
    <row r="1252" spans="8:8" x14ac:dyDescent="0.25">
      <c r="H1252" s="55"/>
    </row>
    <row r="1253" spans="8:8" x14ac:dyDescent="0.25">
      <c r="H1253" s="55"/>
    </row>
    <row r="1254" spans="8:8" x14ac:dyDescent="0.25">
      <c r="H1254" s="55"/>
    </row>
    <row r="1255" spans="8:8" x14ac:dyDescent="0.25">
      <c r="H1255" s="55"/>
    </row>
    <row r="1256" spans="8:8" x14ac:dyDescent="0.25">
      <c r="H1256" s="55"/>
    </row>
    <row r="1257" spans="8:8" x14ac:dyDescent="0.25">
      <c r="H1257" s="55"/>
    </row>
    <row r="1258" spans="8:8" x14ac:dyDescent="0.25">
      <c r="H1258" s="55"/>
    </row>
    <row r="1259" spans="8:8" x14ac:dyDescent="0.25">
      <c r="H1259" s="55"/>
    </row>
    <row r="1260" spans="8:8" x14ac:dyDescent="0.25">
      <c r="H1260" s="55"/>
    </row>
    <row r="1261" spans="8:8" x14ac:dyDescent="0.25">
      <c r="H1261" s="55"/>
    </row>
    <row r="1262" spans="8:8" x14ac:dyDescent="0.25">
      <c r="H1262" s="55"/>
    </row>
    <row r="1263" spans="8:8" x14ac:dyDescent="0.25">
      <c r="H1263" s="55"/>
    </row>
    <row r="1264" spans="8:8" x14ac:dyDescent="0.25">
      <c r="H1264" s="55"/>
    </row>
    <row r="1265" spans="8:8" x14ac:dyDescent="0.25">
      <c r="H1265" s="55"/>
    </row>
    <row r="1266" spans="8:8" x14ac:dyDescent="0.25">
      <c r="H1266" s="55"/>
    </row>
    <row r="1267" spans="8:8" x14ac:dyDescent="0.25">
      <c r="H1267" s="55"/>
    </row>
    <row r="1268" spans="8:8" x14ac:dyDescent="0.25">
      <c r="H1268" s="55"/>
    </row>
    <row r="1269" spans="8:8" x14ac:dyDescent="0.25">
      <c r="H1269" s="55"/>
    </row>
    <row r="1270" spans="8:8" x14ac:dyDescent="0.25">
      <c r="H1270" s="55"/>
    </row>
    <row r="1271" spans="8:8" x14ac:dyDescent="0.25">
      <c r="H1271" s="55"/>
    </row>
    <row r="1272" spans="8:8" x14ac:dyDescent="0.25">
      <c r="H1272" s="55"/>
    </row>
    <row r="1273" spans="8:8" x14ac:dyDescent="0.25">
      <c r="H1273" s="55"/>
    </row>
    <row r="1274" spans="8:8" x14ac:dyDescent="0.25">
      <c r="H1274" s="55"/>
    </row>
    <row r="1275" spans="8:8" x14ac:dyDescent="0.25">
      <c r="H1275" s="55"/>
    </row>
    <row r="1276" spans="8:8" x14ac:dyDescent="0.25">
      <c r="H1276" s="55"/>
    </row>
    <row r="1277" spans="8:8" x14ac:dyDescent="0.25">
      <c r="H1277" s="55"/>
    </row>
    <row r="1278" spans="8:8" x14ac:dyDescent="0.25">
      <c r="H1278" s="55"/>
    </row>
    <row r="1279" spans="8:8" x14ac:dyDescent="0.25">
      <c r="H1279" s="55"/>
    </row>
    <row r="1280" spans="8:8" x14ac:dyDescent="0.25">
      <c r="H1280" s="55"/>
    </row>
    <row r="1281" spans="8:8" x14ac:dyDescent="0.25">
      <c r="H1281" s="55"/>
    </row>
    <row r="1282" spans="8:8" x14ac:dyDescent="0.25">
      <c r="H1282" s="55"/>
    </row>
    <row r="1283" spans="8:8" x14ac:dyDescent="0.25">
      <c r="H1283" s="55"/>
    </row>
    <row r="1284" spans="8:8" x14ac:dyDescent="0.25">
      <c r="H1284" s="55"/>
    </row>
    <row r="1285" spans="8:8" x14ac:dyDescent="0.25">
      <c r="H1285" s="55"/>
    </row>
    <row r="1286" spans="8:8" x14ac:dyDescent="0.25">
      <c r="H1286" s="55"/>
    </row>
    <row r="1287" spans="8:8" x14ac:dyDescent="0.25">
      <c r="H1287" s="55"/>
    </row>
    <row r="1288" spans="8:8" x14ac:dyDescent="0.25">
      <c r="H1288" s="55"/>
    </row>
    <row r="1289" spans="8:8" x14ac:dyDescent="0.25">
      <c r="H1289" s="55"/>
    </row>
    <row r="1290" spans="8:8" x14ac:dyDescent="0.25">
      <c r="H1290" s="55"/>
    </row>
    <row r="1291" spans="8:8" x14ac:dyDescent="0.25">
      <c r="H1291" s="55"/>
    </row>
    <row r="1292" spans="8:8" x14ac:dyDescent="0.25">
      <c r="H1292" s="55"/>
    </row>
    <row r="1293" spans="8:8" x14ac:dyDescent="0.25">
      <c r="H1293" s="55"/>
    </row>
    <row r="1294" spans="8:8" x14ac:dyDescent="0.25">
      <c r="H1294" s="55"/>
    </row>
    <row r="1295" spans="8:8" x14ac:dyDescent="0.25">
      <c r="H1295" s="55"/>
    </row>
    <row r="1296" spans="8:8" x14ac:dyDescent="0.25">
      <c r="H1296" s="55"/>
    </row>
    <row r="1297" spans="8:8" x14ac:dyDescent="0.25">
      <c r="H1297" s="55"/>
    </row>
    <row r="1298" spans="8:8" x14ac:dyDescent="0.25">
      <c r="H1298" s="55"/>
    </row>
    <row r="1299" spans="8:8" x14ac:dyDescent="0.25">
      <c r="H1299" s="55"/>
    </row>
    <row r="1300" spans="8:8" x14ac:dyDescent="0.25">
      <c r="H1300" s="55"/>
    </row>
    <row r="1301" spans="8:8" x14ac:dyDescent="0.25">
      <c r="H1301" s="55"/>
    </row>
    <row r="1302" spans="8:8" x14ac:dyDescent="0.25">
      <c r="H1302" s="55"/>
    </row>
    <row r="1303" spans="8:8" x14ac:dyDescent="0.25">
      <c r="H1303" s="55"/>
    </row>
    <row r="1304" spans="8:8" x14ac:dyDescent="0.25">
      <c r="H1304" s="55"/>
    </row>
    <row r="1305" spans="8:8" x14ac:dyDescent="0.25">
      <c r="H1305" s="55"/>
    </row>
    <row r="1306" spans="8:8" x14ac:dyDescent="0.25">
      <c r="H1306" s="55"/>
    </row>
    <row r="1307" spans="8:8" x14ac:dyDescent="0.25">
      <c r="H1307" s="55"/>
    </row>
    <row r="1308" spans="8:8" x14ac:dyDescent="0.25">
      <c r="H1308" s="55"/>
    </row>
    <row r="1309" spans="8:8" x14ac:dyDescent="0.25">
      <c r="H1309" s="55"/>
    </row>
    <row r="1310" spans="8:8" x14ac:dyDescent="0.25">
      <c r="H1310" s="55"/>
    </row>
    <row r="1311" spans="8:8" x14ac:dyDescent="0.25">
      <c r="H1311" s="55"/>
    </row>
    <row r="1312" spans="8:8" x14ac:dyDescent="0.25">
      <c r="H1312" s="55"/>
    </row>
    <row r="1313" spans="8:8" x14ac:dyDescent="0.25">
      <c r="H1313" s="55"/>
    </row>
    <row r="1314" spans="8:8" x14ac:dyDescent="0.25">
      <c r="H1314" s="55"/>
    </row>
    <row r="1315" spans="8:8" x14ac:dyDescent="0.25">
      <c r="H1315" s="55"/>
    </row>
    <row r="1316" spans="8:8" x14ac:dyDescent="0.25">
      <c r="H1316" s="55"/>
    </row>
    <row r="1317" spans="8:8" x14ac:dyDescent="0.25">
      <c r="H1317" s="55"/>
    </row>
    <row r="1318" spans="8:8" x14ac:dyDescent="0.25">
      <c r="H1318" s="55"/>
    </row>
    <row r="1319" spans="8:8" x14ac:dyDescent="0.25">
      <c r="H1319" s="55"/>
    </row>
    <row r="1320" spans="8:8" x14ac:dyDescent="0.25">
      <c r="H1320" s="55"/>
    </row>
    <row r="1321" spans="8:8" x14ac:dyDescent="0.25">
      <c r="H1321" s="55"/>
    </row>
    <row r="1322" spans="8:8" x14ac:dyDescent="0.25">
      <c r="H1322" s="55"/>
    </row>
    <row r="1323" spans="8:8" x14ac:dyDescent="0.25">
      <c r="H1323" s="55"/>
    </row>
    <row r="1324" spans="8:8" x14ac:dyDescent="0.25">
      <c r="H1324" s="55"/>
    </row>
    <row r="1325" spans="8:8" x14ac:dyDescent="0.25">
      <c r="H1325" s="55"/>
    </row>
    <row r="1326" spans="8:8" x14ac:dyDescent="0.25">
      <c r="H1326" s="55"/>
    </row>
    <row r="1327" spans="8:8" x14ac:dyDescent="0.25">
      <c r="H1327" s="55"/>
    </row>
    <row r="1328" spans="8:8" x14ac:dyDescent="0.25">
      <c r="H1328" s="55"/>
    </row>
    <row r="1329" spans="8:8" x14ac:dyDescent="0.25">
      <c r="H1329" s="55"/>
    </row>
    <row r="1330" spans="8:8" x14ac:dyDescent="0.25">
      <c r="H1330" s="55"/>
    </row>
    <row r="1331" spans="8:8" x14ac:dyDescent="0.25">
      <c r="H1331" s="55"/>
    </row>
    <row r="1332" spans="8:8" x14ac:dyDescent="0.25">
      <c r="H1332" s="55"/>
    </row>
    <row r="1333" spans="8:8" x14ac:dyDescent="0.25">
      <c r="H1333" s="55"/>
    </row>
    <row r="1334" spans="8:8" x14ac:dyDescent="0.25">
      <c r="H1334" s="55"/>
    </row>
    <row r="1335" spans="8:8" x14ac:dyDescent="0.25">
      <c r="H1335" s="55"/>
    </row>
    <row r="1336" spans="8:8" x14ac:dyDescent="0.25">
      <c r="H1336" s="55"/>
    </row>
    <row r="1337" spans="8:8" x14ac:dyDescent="0.25">
      <c r="H1337" s="55"/>
    </row>
    <row r="1338" spans="8:8" x14ac:dyDescent="0.25">
      <c r="H1338" s="55"/>
    </row>
    <row r="1339" spans="8:8" x14ac:dyDescent="0.25">
      <c r="H1339" s="55"/>
    </row>
    <row r="1340" spans="8:8" x14ac:dyDescent="0.25">
      <c r="H1340" s="55"/>
    </row>
    <row r="1341" spans="8:8" x14ac:dyDescent="0.25">
      <c r="H1341" s="55"/>
    </row>
    <row r="1342" spans="8:8" x14ac:dyDescent="0.25">
      <c r="H1342" s="55"/>
    </row>
    <row r="1343" spans="8:8" x14ac:dyDescent="0.25">
      <c r="H1343" s="55"/>
    </row>
    <row r="1344" spans="8:8" x14ac:dyDescent="0.25">
      <c r="H1344" s="55"/>
    </row>
    <row r="1345" spans="8:8" x14ac:dyDescent="0.25">
      <c r="H1345" s="55"/>
    </row>
    <row r="1346" spans="8:8" x14ac:dyDescent="0.25">
      <c r="H1346" s="55"/>
    </row>
    <row r="1347" spans="8:8" x14ac:dyDescent="0.25">
      <c r="H1347" s="55"/>
    </row>
    <row r="1348" spans="8:8" x14ac:dyDescent="0.25">
      <c r="H1348" s="55"/>
    </row>
    <row r="1349" spans="8:8" x14ac:dyDescent="0.25">
      <c r="H1349" s="55"/>
    </row>
    <row r="1350" spans="8:8" x14ac:dyDescent="0.25">
      <c r="H1350" s="55"/>
    </row>
    <row r="1351" spans="8:8" x14ac:dyDescent="0.25">
      <c r="H1351" s="55"/>
    </row>
    <row r="1352" spans="8:8" x14ac:dyDescent="0.25">
      <c r="H1352" s="55"/>
    </row>
    <row r="1353" spans="8:8" x14ac:dyDescent="0.25">
      <c r="H1353" s="55"/>
    </row>
    <row r="1354" spans="8:8" x14ac:dyDescent="0.25">
      <c r="H1354" s="55"/>
    </row>
    <row r="1355" spans="8:8" x14ac:dyDescent="0.25">
      <c r="H1355" s="55"/>
    </row>
    <row r="1356" spans="8:8" x14ac:dyDescent="0.25">
      <c r="H1356" s="55"/>
    </row>
    <row r="1357" spans="8:8" x14ac:dyDescent="0.25">
      <c r="H1357" s="55"/>
    </row>
    <row r="1358" spans="8:8" x14ac:dyDescent="0.25">
      <c r="H1358" s="55"/>
    </row>
    <row r="1359" spans="8:8" x14ac:dyDescent="0.25">
      <c r="H1359" s="55"/>
    </row>
    <row r="1360" spans="8:8" x14ac:dyDescent="0.25">
      <c r="H1360" s="55"/>
    </row>
    <row r="1361" spans="8:8" x14ac:dyDescent="0.25">
      <c r="H1361" s="55"/>
    </row>
    <row r="1362" spans="8:8" x14ac:dyDescent="0.25">
      <c r="H1362" s="55"/>
    </row>
    <row r="1363" spans="8:8" x14ac:dyDescent="0.25">
      <c r="H1363" s="55"/>
    </row>
    <row r="1364" spans="8:8" x14ac:dyDescent="0.25">
      <c r="H1364" s="55"/>
    </row>
    <row r="1365" spans="8:8" x14ac:dyDescent="0.25">
      <c r="H1365" s="55"/>
    </row>
    <row r="1366" spans="8:8" x14ac:dyDescent="0.25">
      <c r="H1366" s="55"/>
    </row>
    <row r="1367" spans="8:8" x14ac:dyDescent="0.25">
      <c r="H1367" s="55"/>
    </row>
    <row r="1368" spans="8:8" x14ac:dyDescent="0.25">
      <c r="H1368" s="55"/>
    </row>
    <row r="1369" spans="8:8" x14ac:dyDescent="0.25">
      <c r="H1369" s="55"/>
    </row>
    <row r="1370" spans="8:8" x14ac:dyDescent="0.25">
      <c r="H1370" s="55"/>
    </row>
    <row r="1371" spans="8:8" x14ac:dyDescent="0.25">
      <c r="H1371" s="55"/>
    </row>
    <row r="1372" spans="8:8" x14ac:dyDescent="0.25">
      <c r="H1372" s="55"/>
    </row>
    <row r="1373" spans="8:8" x14ac:dyDescent="0.25">
      <c r="H1373" s="55"/>
    </row>
    <row r="1374" spans="8:8" x14ac:dyDescent="0.25">
      <c r="H1374" s="55"/>
    </row>
    <row r="1375" spans="8:8" x14ac:dyDescent="0.25">
      <c r="H1375" s="55"/>
    </row>
    <row r="1376" spans="8:8" x14ac:dyDescent="0.25">
      <c r="H1376" s="55"/>
    </row>
    <row r="1377" spans="8:8" x14ac:dyDescent="0.25">
      <c r="H1377" s="55"/>
    </row>
    <row r="1378" spans="8:8" x14ac:dyDescent="0.25">
      <c r="H1378" s="55"/>
    </row>
    <row r="1379" spans="8:8" x14ac:dyDescent="0.25">
      <c r="H1379" s="55"/>
    </row>
    <row r="1380" spans="8:8" x14ac:dyDescent="0.25">
      <c r="H1380" s="55"/>
    </row>
    <row r="1381" spans="8:8" x14ac:dyDescent="0.25">
      <c r="H1381" s="55"/>
    </row>
    <row r="1382" spans="8:8" x14ac:dyDescent="0.25">
      <c r="H1382" s="55"/>
    </row>
    <row r="1383" spans="8:8" x14ac:dyDescent="0.25">
      <c r="H1383" s="55"/>
    </row>
    <row r="1384" spans="8:8" x14ac:dyDescent="0.25">
      <c r="H1384" s="55"/>
    </row>
    <row r="1385" spans="8:8" x14ac:dyDescent="0.25">
      <c r="H1385" s="55"/>
    </row>
    <row r="1386" spans="8:8" x14ac:dyDescent="0.25">
      <c r="H1386" s="55"/>
    </row>
    <row r="1387" spans="8:8" x14ac:dyDescent="0.25">
      <c r="H1387" s="55"/>
    </row>
    <row r="1388" spans="8:8" x14ac:dyDescent="0.25">
      <c r="H1388" s="55"/>
    </row>
    <row r="1389" spans="8:8" x14ac:dyDescent="0.25">
      <c r="H1389" s="55"/>
    </row>
    <row r="1390" spans="8:8" x14ac:dyDescent="0.25">
      <c r="H1390" s="55"/>
    </row>
    <row r="1391" spans="8:8" x14ac:dyDescent="0.25">
      <c r="H1391" s="55"/>
    </row>
    <row r="1392" spans="8:8" x14ac:dyDescent="0.25">
      <c r="H1392" s="55"/>
    </row>
    <row r="1393" spans="8:8" x14ac:dyDescent="0.25">
      <c r="H1393" s="55"/>
    </row>
    <row r="1394" spans="8:8" x14ac:dyDescent="0.25">
      <c r="H1394" s="55"/>
    </row>
    <row r="1395" spans="8:8" x14ac:dyDescent="0.25">
      <c r="H1395" s="55"/>
    </row>
    <row r="1396" spans="8:8" x14ac:dyDescent="0.25">
      <c r="H1396" s="55"/>
    </row>
    <row r="1397" spans="8:8" x14ac:dyDescent="0.25">
      <c r="H1397" s="55"/>
    </row>
    <row r="1398" spans="8:8" x14ac:dyDescent="0.25">
      <c r="H1398" s="55"/>
    </row>
    <row r="1399" spans="8:8" x14ac:dyDescent="0.25">
      <c r="H1399" s="55"/>
    </row>
    <row r="1400" spans="8:8" x14ac:dyDescent="0.25">
      <c r="H1400" s="55"/>
    </row>
    <row r="1401" spans="8:8" x14ac:dyDescent="0.25">
      <c r="H1401" s="55"/>
    </row>
    <row r="1402" spans="8:8" x14ac:dyDescent="0.25">
      <c r="H1402" s="55"/>
    </row>
    <row r="1403" spans="8:8" x14ac:dyDescent="0.25">
      <c r="H1403" s="55"/>
    </row>
    <row r="1404" spans="8:8" x14ac:dyDescent="0.25">
      <c r="H1404" s="55"/>
    </row>
    <row r="1405" spans="8:8" x14ac:dyDescent="0.25">
      <c r="H1405" s="55"/>
    </row>
    <row r="1406" spans="8:8" x14ac:dyDescent="0.25">
      <c r="H1406" s="55"/>
    </row>
    <row r="1407" spans="8:8" x14ac:dyDescent="0.25">
      <c r="H1407" s="55"/>
    </row>
    <row r="1408" spans="8:8" x14ac:dyDescent="0.25">
      <c r="H1408" s="55"/>
    </row>
    <row r="1409" spans="8:8" x14ac:dyDescent="0.25">
      <c r="H1409" s="55"/>
    </row>
    <row r="1410" spans="8:8" x14ac:dyDescent="0.25">
      <c r="H1410" s="55"/>
    </row>
    <row r="1411" spans="8:8" x14ac:dyDescent="0.25">
      <c r="H1411" s="55"/>
    </row>
    <row r="1412" spans="8:8" x14ac:dyDescent="0.25">
      <c r="H1412" s="55"/>
    </row>
    <row r="1413" spans="8:8" x14ac:dyDescent="0.25">
      <c r="H1413" s="55"/>
    </row>
    <row r="1414" spans="8:8" x14ac:dyDescent="0.25">
      <c r="H1414" s="55"/>
    </row>
    <row r="1415" spans="8:8" x14ac:dyDescent="0.25">
      <c r="H1415" s="55"/>
    </row>
    <row r="1416" spans="8:8" x14ac:dyDescent="0.25">
      <c r="H1416" s="55"/>
    </row>
    <row r="1417" spans="8:8" x14ac:dyDescent="0.25">
      <c r="H1417" s="55"/>
    </row>
    <row r="1418" spans="8:8" x14ac:dyDescent="0.25">
      <c r="H1418" s="55"/>
    </row>
    <row r="1419" spans="8:8" x14ac:dyDescent="0.25">
      <c r="H1419" s="55"/>
    </row>
    <row r="1420" spans="8:8" x14ac:dyDescent="0.25">
      <c r="H1420" s="55"/>
    </row>
    <row r="1421" spans="8:8" x14ac:dyDescent="0.25">
      <c r="H1421" s="55"/>
    </row>
    <row r="1422" spans="8:8" x14ac:dyDescent="0.25">
      <c r="H1422" s="55"/>
    </row>
    <row r="1423" spans="8:8" x14ac:dyDescent="0.25">
      <c r="H1423" s="55"/>
    </row>
    <row r="1424" spans="8:8" x14ac:dyDescent="0.25">
      <c r="H1424" s="55"/>
    </row>
    <row r="1425" spans="8:8" x14ac:dyDescent="0.25">
      <c r="H1425" s="55"/>
    </row>
    <row r="1426" spans="8:8" x14ac:dyDescent="0.25">
      <c r="H1426" s="55"/>
    </row>
    <row r="1427" spans="8:8" x14ac:dyDescent="0.25">
      <c r="H1427" s="55"/>
    </row>
    <row r="1428" spans="8:8" x14ac:dyDescent="0.25">
      <c r="H1428" s="55"/>
    </row>
    <row r="1429" spans="8:8" x14ac:dyDescent="0.25">
      <c r="H1429" s="55"/>
    </row>
    <row r="1430" spans="8:8" x14ac:dyDescent="0.25">
      <c r="H1430" s="55"/>
    </row>
    <row r="1431" spans="8:8" x14ac:dyDescent="0.25">
      <c r="H1431" s="55"/>
    </row>
    <row r="1432" spans="8:8" x14ac:dyDescent="0.25">
      <c r="H1432" s="55"/>
    </row>
    <row r="1433" spans="8:8" x14ac:dyDescent="0.25">
      <c r="H1433" s="55"/>
    </row>
    <row r="1434" spans="8:8" x14ac:dyDescent="0.25">
      <c r="H1434" s="55"/>
    </row>
    <row r="1435" spans="8:8" x14ac:dyDescent="0.25">
      <c r="H1435" s="55"/>
    </row>
    <row r="1436" spans="8:8" x14ac:dyDescent="0.25">
      <c r="H1436" s="55"/>
    </row>
    <row r="1437" spans="8:8" x14ac:dyDescent="0.25">
      <c r="H1437" s="55"/>
    </row>
    <row r="1438" spans="8:8" x14ac:dyDescent="0.25">
      <c r="H1438" s="55"/>
    </row>
    <row r="1439" spans="8:8" x14ac:dyDescent="0.25">
      <c r="H1439" s="55"/>
    </row>
    <row r="1440" spans="8:8" x14ac:dyDescent="0.25">
      <c r="H1440" s="55"/>
    </row>
    <row r="1441" spans="8:8" x14ac:dyDescent="0.25">
      <c r="H1441" s="55"/>
    </row>
    <row r="1442" spans="8:8" x14ac:dyDescent="0.25">
      <c r="H1442" s="55"/>
    </row>
    <row r="1443" spans="8:8" x14ac:dyDescent="0.25">
      <c r="H1443" s="55"/>
    </row>
    <row r="1444" spans="8:8" x14ac:dyDescent="0.25">
      <c r="H1444" s="55"/>
    </row>
    <row r="1445" spans="8:8" x14ac:dyDescent="0.25">
      <c r="H1445" s="55"/>
    </row>
    <row r="1446" spans="8:8" x14ac:dyDescent="0.25">
      <c r="H1446" s="55"/>
    </row>
    <row r="1447" spans="8:8" x14ac:dyDescent="0.25">
      <c r="H1447" s="55"/>
    </row>
    <row r="1448" spans="8:8" x14ac:dyDescent="0.25">
      <c r="H1448" s="55"/>
    </row>
    <row r="1449" spans="8:8" x14ac:dyDescent="0.25">
      <c r="H1449" s="55"/>
    </row>
    <row r="1450" spans="8:8" x14ac:dyDescent="0.25">
      <c r="H1450" s="55"/>
    </row>
    <row r="1451" spans="8:8" x14ac:dyDescent="0.25">
      <c r="H1451" s="55"/>
    </row>
    <row r="1452" spans="8:8" x14ac:dyDescent="0.25">
      <c r="H1452" s="55"/>
    </row>
    <row r="1453" spans="8:8" x14ac:dyDescent="0.25">
      <c r="H1453" s="55"/>
    </row>
    <row r="1454" spans="8:8" x14ac:dyDescent="0.25">
      <c r="H1454" s="55"/>
    </row>
    <row r="1455" spans="8:8" x14ac:dyDescent="0.25">
      <c r="H1455" s="55"/>
    </row>
    <row r="1456" spans="8:8" x14ac:dyDescent="0.25">
      <c r="H1456" s="55"/>
    </row>
    <row r="1457" spans="8:8" x14ac:dyDescent="0.25">
      <c r="H1457" s="55"/>
    </row>
    <row r="1458" spans="8:8" x14ac:dyDescent="0.25">
      <c r="H1458" s="55"/>
    </row>
    <row r="1459" spans="8:8" x14ac:dyDescent="0.25">
      <c r="H1459" s="55"/>
    </row>
    <row r="1460" spans="8:8" x14ac:dyDescent="0.25">
      <c r="H1460" s="55"/>
    </row>
    <row r="1461" spans="8:8" x14ac:dyDescent="0.25">
      <c r="H1461" s="55"/>
    </row>
    <row r="1462" spans="8:8" x14ac:dyDescent="0.25">
      <c r="H1462" s="55"/>
    </row>
    <row r="1463" spans="8:8" x14ac:dyDescent="0.25">
      <c r="H1463" s="55"/>
    </row>
    <row r="1464" spans="8:8" x14ac:dyDescent="0.25">
      <c r="H1464" s="55"/>
    </row>
    <row r="1465" spans="8:8" x14ac:dyDescent="0.25">
      <c r="H1465" s="55"/>
    </row>
    <row r="1466" spans="8:8" x14ac:dyDescent="0.25">
      <c r="H1466" s="55"/>
    </row>
    <row r="1467" spans="8:8" x14ac:dyDescent="0.25">
      <c r="H1467" s="55"/>
    </row>
    <row r="1468" spans="8:8" x14ac:dyDescent="0.25">
      <c r="H1468" s="55"/>
    </row>
    <row r="1469" spans="8:8" x14ac:dyDescent="0.25">
      <c r="H1469" s="55"/>
    </row>
    <row r="1470" spans="8:8" x14ac:dyDescent="0.25">
      <c r="H1470" s="55"/>
    </row>
    <row r="1471" spans="8:8" x14ac:dyDescent="0.25">
      <c r="H1471" s="55"/>
    </row>
    <row r="1472" spans="8:8" x14ac:dyDescent="0.25">
      <c r="H1472" s="55"/>
    </row>
    <row r="1473" spans="8:8" x14ac:dyDescent="0.25">
      <c r="H1473" s="55"/>
    </row>
    <row r="1474" spans="8:8" x14ac:dyDescent="0.25">
      <c r="H1474" s="55"/>
    </row>
    <row r="1475" spans="8:8" x14ac:dyDescent="0.25">
      <c r="H1475" s="55"/>
    </row>
    <row r="1476" spans="8:8" x14ac:dyDescent="0.25">
      <c r="H1476" s="55"/>
    </row>
    <row r="1477" spans="8:8" x14ac:dyDescent="0.25">
      <c r="H1477" s="55"/>
    </row>
    <row r="1478" spans="8:8" x14ac:dyDescent="0.25">
      <c r="H1478" s="55"/>
    </row>
    <row r="1479" spans="8:8" x14ac:dyDescent="0.25">
      <c r="H1479" s="55"/>
    </row>
    <row r="1480" spans="8:8" x14ac:dyDescent="0.25">
      <c r="H1480" s="55"/>
    </row>
    <row r="1481" spans="8:8" x14ac:dyDescent="0.25">
      <c r="H1481" s="55"/>
    </row>
    <row r="1482" spans="8:8" x14ac:dyDescent="0.25">
      <c r="H1482" s="55"/>
    </row>
    <row r="1483" spans="8:8" x14ac:dyDescent="0.25">
      <c r="H1483" s="55"/>
    </row>
    <row r="1484" spans="8:8" x14ac:dyDescent="0.25">
      <c r="H1484" s="55"/>
    </row>
    <row r="1485" spans="8:8" x14ac:dyDescent="0.25">
      <c r="H1485" s="55"/>
    </row>
    <row r="1486" spans="8:8" x14ac:dyDescent="0.25">
      <c r="H1486" s="55"/>
    </row>
    <row r="1487" spans="8:8" x14ac:dyDescent="0.25">
      <c r="H1487" s="55"/>
    </row>
    <row r="1488" spans="8:8" x14ac:dyDescent="0.25">
      <c r="H1488" s="55"/>
    </row>
    <row r="1489" spans="8:8" x14ac:dyDescent="0.25">
      <c r="H1489" s="55"/>
    </row>
    <row r="1490" spans="8:8" x14ac:dyDescent="0.25">
      <c r="H1490" s="55"/>
    </row>
    <row r="1491" spans="8:8" x14ac:dyDescent="0.25">
      <c r="H1491" s="55"/>
    </row>
    <row r="1492" spans="8:8" x14ac:dyDescent="0.25">
      <c r="H1492" s="55"/>
    </row>
    <row r="1493" spans="8:8" x14ac:dyDescent="0.25">
      <c r="H1493" s="55"/>
    </row>
    <row r="1494" spans="8:8" x14ac:dyDescent="0.25">
      <c r="H1494" s="55"/>
    </row>
    <row r="1495" spans="8:8" x14ac:dyDescent="0.25">
      <c r="H1495" s="55"/>
    </row>
    <row r="1496" spans="8:8" x14ac:dyDescent="0.25">
      <c r="H1496" s="55"/>
    </row>
    <row r="1497" spans="8:8" x14ac:dyDescent="0.25">
      <c r="H1497" s="55"/>
    </row>
    <row r="1498" spans="8:8" x14ac:dyDescent="0.25">
      <c r="H1498" s="55"/>
    </row>
    <row r="1499" spans="8:8" x14ac:dyDescent="0.25">
      <c r="H1499" s="55"/>
    </row>
    <row r="1500" spans="8:8" x14ac:dyDescent="0.25">
      <c r="H1500" s="55"/>
    </row>
    <row r="1501" spans="8:8" x14ac:dyDescent="0.25">
      <c r="H1501" s="55"/>
    </row>
    <row r="1502" spans="8:8" x14ac:dyDescent="0.25">
      <c r="H1502" s="55"/>
    </row>
    <row r="1503" spans="8:8" x14ac:dyDescent="0.25">
      <c r="H1503" s="55"/>
    </row>
    <row r="1504" spans="8:8" x14ac:dyDescent="0.25">
      <c r="H1504" s="55"/>
    </row>
    <row r="1505" spans="8:8" x14ac:dyDescent="0.25">
      <c r="H1505" s="55"/>
    </row>
    <row r="1506" spans="8:8" x14ac:dyDescent="0.25">
      <c r="H1506" s="55"/>
    </row>
    <row r="1507" spans="8:8" x14ac:dyDescent="0.25">
      <c r="H1507" s="55"/>
    </row>
    <row r="1508" spans="8:8" x14ac:dyDescent="0.25">
      <c r="H1508" s="55"/>
    </row>
    <row r="1509" spans="8:8" x14ac:dyDescent="0.25">
      <c r="H1509" s="55"/>
    </row>
    <row r="1510" spans="8:8" x14ac:dyDescent="0.25">
      <c r="H1510" s="55"/>
    </row>
    <row r="1511" spans="8:8" x14ac:dyDescent="0.25">
      <c r="H1511" s="55"/>
    </row>
    <row r="1512" spans="8:8" x14ac:dyDescent="0.25">
      <c r="H1512" s="55"/>
    </row>
    <row r="1513" spans="8:8" x14ac:dyDescent="0.25">
      <c r="H1513" s="55"/>
    </row>
    <row r="1514" spans="8:8" x14ac:dyDescent="0.25">
      <c r="H1514" s="55"/>
    </row>
    <row r="1515" spans="8:8" x14ac:dyDescent="0.25">
      <c r="H1515" s="55"/>
    </row>
    <row r="1516" spans="8:8" x14ac:dyDescent="0.25">
      <c r="H1516" s="55"/>
    </row>
    <row r="1517" spans="8:8" x14ac:dyDescent="0.25">
      <c r="H1517" s="55"/>
    </row>
    <row r="1518" spans="8:8" x14ac:dyDescent="0.25">
      <c r="H1518" s="55"/>
    </row>
    <row r="1519" spans="8:8" x14ac:dyDescent="0.25">
      <c r="H1519" s="55"/>
    </row>
    <row r="1520" spans="8:8" x14ac:dyDescent="0.25">
      <c r="H1520" s="55"/>
    </row>
    <row r="1521" spans="8:8" x14ac:dyDescent="0.25">
      <c r="H1521" s="55"/>
    </row>
    <row r="1522" spans="8:8" x14ac:dyDescent="0.25">
      <c r="H1522" s="55"/>
    </row>
    <row r="1523" spans="8:8" x14ac:dyDescent="0.25">
      <c r="H1523" s="55"/>
    </row>
    <row r="1524" spans="8:8" x14ac:dyDescent="0.25">
      <c r="H1524" s="55"/>
    </row>
    <row r="1525" spans="8:8" x14ac:dyDescent="0.25">
      <c r="H1525" s="55"/>
    </row>
    <row r="1526" spans="8:8" x14ac:dyDescent="0.25">
      <c r="H1526" s="55"/>
    </row>
    <row r="1527" spans="8:8" x14ac:dyDescent="0.25">
      <c r="H1527" s="55"/>
    </row>
    <row r="1528" spans="8:8" x14ac:dyDescent="0.25">
      <c r="H1528" s="55"/>
    </row>
    <row r="1529" spans="8:8" x14ac:dyDescent="0.25">
      <c r="H1529" s="55"/>
    </row>
    <row r="1530" spans="8:8" x14ac:dyDescent="0.25">
      <c r="H1530" s="55"/>
    </row>
    <row r="1531" spans="8:8" x14ac:dyDescent="0.25">
      <c r="H1531" s="55"/>
    </row>
    <row r="1532" spans="8:8" x14ac:dyDescent="0.25">
      <c r="H1532" s="55"/>
    </row>
    <row r="1533" spans="8:8" x14ac:dyDescent="0.25">
      <c r="H1533" s="55"/>
    </row>
    <row r="1534" spans="8:8" x14ac:dyDescent="0.25">
      <c r="H1534" s="55"/>
    </row>
    <row r="1535" spans="8:8" x14ac:dyDescent="0.25">
      <c r="H1535" s="55"/>
    </row>
    <row r="1536" spans="8:8" x14ac:dyDescent="0.25">
      <c r="H1536" s="55"/>
    </row>
    <row r="1537" spans="8:8" x14ac:dyDescent="0.25">
      <c r="H1537" s="55"/>
    </row>
    <row r="1538" spans="8:8" x14ac:dyDescent="0.25">
      <c r="H1538" s="55"/>
    </row>
    <row r="1539" spans="8:8" x14ac:dyDescent="0.25">
      <c r="H1539" s="55"/>
    </row>
    <row r="1540" spans="8:8" x14ac:dyDescent="0.25">
      <c r="H1540" s="55"/>
    </row>
    <row r="1541" spans="8:8" x14ac:dyDescent="0.25">
      <c r="H1541" s="55"/>
    </row>
    <row r="1542" spans="8:8" x14ac:dyDescent="0.25">
      <c r="H1542" s="55"/>
    </row>
    <row r="1543" spans="8:8" x14ac:dyDescent="0.25">
      <c r="H1543" s="55"/>
    </row>
    <row r="1544" spans="8:8" x14ac:dyDescent="0.25">
      <c r="H1544" s="55"/>
    </row>
    <row r="1545" spans="8:8" x14ac:dyDescent="0.25">
      <c r="H1545" s="55"/>
    </row>
    <row r="1546" spans="8:8" x14ac:dyDescent="0.25">
      <c r="H1546" s="55"/>
    </row>
    <row r="1547" spans="8:8" x14ac:dyDescent="0.25">
      <c r="H1547" s="55"/>
    </row>
    <row r="1548" spans="8:8" x14ac:dyDescent="0.25">
      <c r="H1548" s="55"/>
    </row>
    <row r="1549" spans="8:8" x14ac:dyDescent="0.25">
      <c r="H1549" s="55"/>
    </row>
    <row r="1550" spans="8:8" x14ac:dyDescent="0.25">
      <c r="H1550" s="55"/>
    </row>
    <row r="1551" spans="8:8" x14ac:dyDescent="0.25">
      <c r="H1551" s="55"/>
    </row>
    <row r="1552" spans="8:8" x14ac:dyDescent="0.25">
      <c r="H1552" s="55"/>
    </row>
    <row r="1553" spans="8:8" x14ac:dyDescent="0.25">
      <c r="H1553" s="55"/>
    </row>
    <row r="1554" spans="8:8" x14ac:dyDescent="0.25">
      <c r="H1554" s="55"/>
    </row>
    <row r="1555" spans="8:8" x14ac:dyDescent="0.25">
      <c r="H1555" s="55"/>
    </row>
    <row r="1556" spans="8:8" x14ac:dyDescent="0.25">
      <c r="H1556" s="55"/>
    </row>
    <row r="1557" spans="8:8" x14ac:dyDescent="0.25">
      <c r="H1557" s="55"/>
    </row>
    <row r="1558" spans="8:8" x14ac:dyDescent="0.25">
      <c r="H1558" s="55"/>
    </row>
    <row r="1559" spans="8:8" x14ac:dyDescent="0.25">
      <c r="H1559" s="55"/>
    </row>
    <row r="1560" spans="8:8" x14ac:dyDescent="0.25">
      <c r="H1560" s="55"/>
    </row>
    <row r="1561" spans="8:8" x14ac:dyDescent="0.25">
      <c r="H1561" s="55"/>
    </row>
    <row r="1562" spans="8:8" x14ac:dyDescent="0.25">
      <c r="H1562" s="55"/>
    </row>
    <row r="1563" spans="8:8" x14ac:dyDescent="0.25">
      <c r="H1563" s="55"/>
    </row>
    <row r="1564" spans="8:8" x14ac:dyDescent="0.25">
      <c r="H1564" s="55"/>
    </row>
    <row r="1565" spans="8:8" x14ac:dyDescent="0.25">
      <c r="H1565" s="55"/>
    </row>
    <row r="1566" spans="8:8" x14ac:dyDescent="0.25">
      <c r="H1566" s="55"/>
    </row>
    <row r="1567" spans="8:8" x14ac:dyDescent="0.25">
      <c r="H1567" s="55"/>
    </row>
    <row r="1568" spans="8:8" x14ac:dyDescent="0.25">
      <c r="H1568" s="55"/>
    </row>
    <row r="1569" spans="8:8" x14ac:dyDescent="0.25">
      <c r="H1569" s="55"/>
    </row>
    <row r="1570" spans="8:8" x14ac:dyDescent="0.25">
      <c r="H1570" s="55"/>
    </row>
    <row r="1571" spans="8:8" x14ac:dyDescent="0.25">
      <c r="H1571" s="55"/>
    </row>
    <row r="1572" spans="8:8" x14ac:dyDescent="0.25">
      <c r="H1572" s="55"/>
    </row>
    <row r="1573" spans="8:8" x14ac:dyDescent="0.25">
      <c r="H1573" s="55"/>
    </row>
    <row r="1574" spans="8:8" x14ac:dyDescent="0.25">
      <c r="H1574" s="55"/>
    </row>
    <row r="1575" spans="8:8" x14ac:dyDescent="0.25">
      <c r="H1575" s="55"/>
    </row>
    <row r="1576" spans="8:8" x14ac:dyDescent="0.25">
      <c r="H1576" s="55"/>
    </row>
    <row r="1577" spans="8:8" x14ac:dyDescent="0.25">
      <c r="H1577" s="55"/>
    </row>
    <row r="1578" spans="8:8" x14ac:dyDescent="0.25">
      <c r="H1578" s="55"/>
    </row>
    <row r="1579" spans="8:8" x14ac:dyDescent="0.25">
      <c r="H1579" s="55"/>
    </row>
    <row r="1580" spans="8:8" x14ac:dyDescent="0.25">
      <c r="H1580" s="55"/>
    </row>
    <row r="1581" spans="8:8" x14ac:dyDescent="0.25">
      <c r="H1581" s="55"/>
    </row>
    <row r="1582" spans="8:8" x14ac:dyDescent="0.25">
      <c r="H1582" s="55"/>
    </row>
    <row r="1583" spans="8:8" x14ac:dyDescent="0.25">
      <c r="H1583" s="55"/>
    </row>
    <row r="1584" spans="8:8" x14ac:dyDescent="0.25">
      <c r="H1584" s="55"/>
    </row>
    <row r="1585" spans="8:8" x14ac:dyDescent="0.25">
      <c r="H1585" s="55"/>
    </row>
    <row r="1586" spans="8:8" x14ac:dyDescent="0.25">
      <c r="H1586" s="55"/>
    </row>
    <row r="1587" spans="8:8" x14ac:dyDescent="0.25">
      <c r="H1587" s="55"/>
    </row>
    <row r="1588" spans="8:8" x14ac:dyDescent="0.25">
      <c r="H1588" s="55"/>
    </row>
    <row r="1589" spans="8:8" x14ac:dyDescent="0.25">
      <c r="H1589" s="55"/>
    </row>
    <row r="1590" spans="8:8" x14ac:dyDescent="0.25">
      <c r="H1590" s="55"/>
    </row>
    <row r="1591" spans="8:8" x14ac:dyDescent="0.25">
      <c r="H1591" s="55"/>
    </row>
    <row r="1592" spans="8:8" x14ac:dyDescent="0.25">
      <c r="H1592" s="55"/>
    </row>
    <row r="1593" spans="8:8" x14ac:dyDescent="0.25">
      <c r="H1593" s="55"/>
    </row>
    <row r="1594" spans="8:8" x14ac:dyDescent="0.25">
      <c r="H1594" s="55"/>
    </row>
    <row r="1595" spans="8:8" x14ac:dyDescent="0.25">
      <c r="H1595" s="55"/>
    </row>
    <row r="1596" spans="8:8" x14ac:dyDescent="0.25">
      <c r="H1596" s="55"/>
    </row>
    <row r="1597" spans="8:8" x14ac:dyDescent="0.25">
      <c r="H1597" s="55"/>
    </row>
    <row r="1598" spans="8:8" x14ac:dyDescent="0.25">
      <c r="H1598" s="55"/>
    </row>
    <row r="1599" spans="8:8" x14ac:dyDescent="0.25">
      <c r="H1599" s="55"/>
    </row>
    <row r="1600" spans="8:8" x14ac:dyDescent="0.25">
      <c r="H1600" s="55"/>
    </row>
    <row r="1601" spans="8:8" x14ac:dyDescent="0.25">
      <c r="H1601" s="55"/>
    </row>
    <row r="1602" spans="8:8" x14ac:dyDescent="0.25">
      <c r="H1602" s="55"/>
    </row>
    <row r="1603" spans="8:8" x14ac:dyDescent="0.25">
      <c r="H1603" s="55"/>
    </row>
    <row r="1604" spans="8:8" x14ac:dyDescent="0.25">
      <c r="H1604" s="55"/>
    </row>
    <row r="1605" spans="8:8" x14ac:dyDescent="0.25">
      <c r="H1605" s="55"/>
    </row>
    <row r="1606" spans="8:8" x14ac:dyDescent="0.25">
      <c r="H1606" s="55"/>
    </row>
    <row r="1607" spans="8:8" x14ac:dyDescent="0.25">
      <c r="H1607" s="55"/>
    </row>
    <row r="1608" spans="8:8" x14ac:dyDescent="0.25">
      <c r="H1608" s="55"/>
    </row>
    <row r="1609" spans="8:8" x14ac:dyDescent="0.25">
      <c r="H1609" s="55"/>
    </row>
    <row r="1610" spans="8:8" x14ac:dyDescent="0.25">
      <c r="H1610" s="55"/>
    </row>
    <row r="1611" spans="8:8" x14ac:dyDescent="0.25">
      <c r="H1611" s="55"/>
    </row>
    <row r="1612" spans="8:8" x14ac:dyDescent="0.25">
      <c r="H1612" s="55"/>
    </row>
    <row r="1613" spans="8:8" x14ac:dyDescent="0.25">
      <c r="H1613" s="55"/>
    </row>
    <row r="1614" spans="8:8" x14ac:dyDescent="0.25">
      <c r="H1614" s="55"/>
    </row>
    <row r="1615" spans="8:8" x14ac:dyDescent="0.25">
      <c r="H1615" s="55"/>
    </row>
    <row r="1616" spans="8:8" x14ac:dyDescent="0.25">
      <c r="H1616" s="55"/>
    </row>
    <row r="1617" spans="8:8" x14ac:dyDescent="0.25">
      <c r="H1617" s="55"/>
    </row>
  </sheetData>
  <customSheetViews>
    <customSheetView guid="{25DE9826-EC7E-4810-967B-01122EAEA150}" state="hidden">
      <selection activeCell="S7" sqref="S7"/>
      <pageMargins left="0.7" right="0.7" top="0.75" bottom="0.75" header="0.3" footer="0.3"/>
      <pageSetup paperSize="0" orientation="portrait" r:id="rId1"/>
    </customSheetView>
    <customSheetView guid="{1AFC98A3-6344-467F-87EC-30C63FD71D87}">
      <selection activeCell="H175" sqref="H175"/>
      <pageMargins left="0.7" right="0.7" top="0.75" bottom="0.75" header="0.3" footer="0.3"/>
      <pageSetup paperSize="9" orientation="portrait" r:id="rId2"/>
    </customSheetView>
    <customSheetView guid="{BFEBBF8C-5395-4CD6-973D-0AAE1E2A869B}" topLeftCell="A5">
      <selection activeCell="S7" sqref="S7"/>
      <pageMargins left="0.7" right="0.7" top="0.75" bottom="0.75" header="0.3" footer="0.3"/>
      <pageSetup paperSize="9" orientation="portrait" r:id="rId3"/>
    </customSheetView>
    <customSheetView guid="{409998D0-8DAD-4750-91F5-F00B06960A6F}" topLeftCell="A5">
      <selection activeCell="S7" sqref="S7"/>
      <pageMargins left="0.7" right="0.7" top="0.75" bottom="0.75" header="0.3" footer="0.3"/>
      <pageSetup paperSize="9" orientation="portrait" r:id="rId4"/>
    </customSheetView>
    <customSheetView guid="{07E41A5D-CF5A-442C-A824-7AF657FA3AD5}" topLeftCell="A160">
      <selection activeCell="C170" sqref="C170"/>
      <pageMargins left="0.7" right="0.7" top="0.75" bottom="0.75" header="0.3" footer="0.3"/>
      <pageSetup paperSize="9" orientation="portrait" r:id="rId5"/>
    </customSheetView>
    <customSheetView guid="{22612403-DB07-4B08-8B2D-47D5FBEAFE32}">
      <pageMargins left="0.7" right="0.7" top="0.75" bottom="0.75" header="0.3" footer="0.3"/>
      <pageSetup paperSize="0" orientation="portrait" r:id="rId6"/>
    </customSheetView>
    <customSheetView guid="{16D7B33E-09E1-4D9D-8E3B-898C242DCCB8}">
      <pageMargins left="0.7" right="0.7" top="0.75" bottom="0.75" header="0.3" footer="0.3"/>
      <pageSetup paperSize="0" orientation="portrait" r:id="rId7"/>
    </customSheetView>
    <customSheetView guid="{5D3A6242-DA40-41B2-90DD-AB11C9F11F80}" topLeftCell="A43">
      <selection activeCell="I71" sqref="I71"/>
      <pageMargins left="0.7" right="0.7" top="0.75" bottom="0.75" header="0.3" footer="0.3"/>
      <pageSetup paperSize="9" orientation="portrait" r:id="rId8"/>
    </customSheetView>
    <customSheetView guid="{E807D1FA-00E6-4DD3-BC4E-BDF7889ECCD5}" topLeftCell="A169">
      <selection activeCell="D55" sqref="D55"/>
      <pageMargins left="0.7" right="0.7" top="0.75" bottom="0.75" header="0.3" footer="0.3"/>
      <pageSetup paperSize="9" orientation="portrait" r:id="rId9"/>
    </customSheetView>
    <customSheetView guid="{7AE4AEB4-6C74-4878-A992-1562AED23839}">
      <pane xSplit="2" ySplit="3" topLeftCell="H52" activePane="bottomRight" state="frozen"/>
      <selection pane="bottomRight" activeCell="L162" sqref="L162"/>
      <pageMargins left="0.7" right="0.7" top="0.75" bottom="0.75" header="0.3" footer="0.3"/>
      <pageSetup paperSize="0" orientation="portrait" r:id="rId10"/>
    </customSheetView>
    <customSheetView guid="{B5CA7D4B-1BFE-45D8-8B2E-4C657FEE1A36}" scale="75" topLeftCell="A181">
      <selection activeCell="G5" sqref="G5"/>
      <pageMargins left="0.7" right="0.7" top="0.75" bottom="0.75" header="0.3" footer="0.3"/>
      <pageSetup paperSize="9" orientation="portrait" r:id="rId11"/>
    </customSheetView>
    <customSheetView guid="{8049C881-6B3E-4A95-B7B3-820565C4CD65}" topLeftCell="A46">
      <selection activeCell="K51" sqref="K51"/>
      <pageMargins left="0.7" right="0.7" top="0.75" bottom="0.75" header="0.3" footer="0.3"/>
      <pageSetup paperSize="9" orientation="portrait" r:id="rId12"/>
    </customSheetView>
    <customSheetView guid="{CC860A81-C9B4-4A07-AB20-B1AA2CC2D120}" filter="1" showAutoFilter="1">
      <selection activeCell="F51" sqref="F51"/>
      <pageMargins left="0.7" right="0.7" top="0.75" bottom="0.75" header="0.3" footer="0.3"/>
      <pageSetup paperSize="9" orientation="portrait" r:id="rId13"/>
      <autoFilter ref="A3:S183">
        <filterColumn colId="5">
          <filters blank="1"/>
        </filterColumn>
      </autoFilter>
    </customSheetView>
  </customSheetViews>
  <pageMargins left="0.7" right="0.7" top="0.75" bottom="0.75" header="0.3" footer="0.3"/>
  <pageSetup paperSize="0"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8"/>
  <sheetViews>
    <sheetView showZeros="0" zoomScale="85" zoomScaleNormal="85" workbookViewId="0">
      <pane ySplit="3" topLeftCell="A86" activePane="bottomLeft" state="frozen"/>
      <selection pane="bottomLeft" activeCell="H43" sqref="H43"/>
    </sheetView>
  </sheetViews>
  <sheetFormatPr defaultRowHeight="15" x14ac:dyDescent="0.25"/>
  <cols>
    <col min="1" max="1" width="11.7109375" style="28" customWidth="1"/>
    <col min="2" max="2" width="11" style="28" customWidth="1"/>
    <col min="3" max="3" width="10.85546875" style="28" customWidth="1"/>
    <col min="4" max="4" width="12.42578125" style="28" customWidth="1"/>
    <col min="5" max="5" width="8.5703125" style="28" customWidth="1"/>
    <col min="6" max="6" width="11.140625" style="57" customWidth="1"/>
    <col min="7" max="7" width="45" style="57" customWidth="1"/>
    <col min="8" max="8" width="11" style="28" customWidth="1"/>
    <col min="9" max="9" width="28.5703125" style="28" customWidth="1"/>
    <col min="10" max="10" width="11.140625" style="28" customWidth="1"/>
    <col min="11" max="11" width="10.28515625" style="28" customWidth="1"/>
    <col min="12" max="12" width="13.85546875" style="28" customWidth="1"/>
    <col min="13" max="13" width="13.28515625" style="28" customWidth="1"/>
    <col min="14" max="14" width="9.7109375" style="28" customWidth="1"/>
    <col min="15" max="15" width="11.42578125" style="28" customWidth="1"/>
    <col min="16" max="16" width="11.85546875" style="28" customWidth="1"/>
    <col min="17" max="17" width="10.85546875" style="28" customWidth="1"/>
    <col min="18" max="18" width="13" style="28" customWidth="1"/>
    <col min="19" max="19" width="12.42578125" style="28" customWidth="1"/>
  </cols>
  <sheetData>
    <row r="1" spans="1:19" ht="36.75" customHeight="1" x14ac:dyDescent="0.25">
      <c r="A1" s="229" t="s">
        <v>26</v>
      </c>
      <c r="B1" s="229"/>
      <c r="C1" s="229" t="s">
        <v>37</v>
      </c>
      <c r="D1" s="229"/>
      <c r="E1" s="241" t="s">
        <v>417</v>
      </c>
      <c r="F1" s="230" t="s">
        <v>27</v>
      </c>
      <c r="G1" s="234" t="s">
        <v>7</v>
      </c>
      <c r="H1" s="235"/>
      <c r="I1" s="236"/>
      <c r="J1" s="237" t="s">
        <v>34</v>
      </c>
      <c r="K1" s="238"/>
      <c r="L1" s="239" t="s">
        <v>32</v>
      </c>
      <c r="M1" s="239"/>
      <c r="N1" s="240" t="s">
        <v>31</v>
      </c>
      <c r="O1" s="240"/>
      <c r="P1" s="240" t="s">
        <v>35</v>
      </c>
      <c r="Q1" s="240"/>
      <c r="R1" s="232" t="s">
        <v>8</v>
      </c>
      <c r="S1" s="233"/>
    </row>
    <row r="2" spans="1:19" ht="21" x14ac:dyDescent="0.25">
      <c r="A2" s="3" t="s">
        <v>10</v>
      </c>
      <c r="B2" s="30" t="s">
        <v>9</v>
      </c>
      <c r="C2" s="30" t="s">
        <v>38</v>
      </c>
      <c r="D2" s="30" t="s">
        <v>36</v>
      </c>
      <c r="E2" s="242"/>
      <c r="F2" s="231"/>
      <c r="G2" s="62" t="s">
        <v>0</v>
      </c>
      <c r="H2" s="1" t="s">
        <v>1</v>
      </c>
      <c r="I2" s="30" t="s">
        <v>2</v>
      </c>
      <c r="J2" s="10" t="s">
        <v>33</v>
      </c>
      <c r="K2" s="10" t="s">
        <v>10</v>
      </c>
      <c r="L2" s="32" t="s">
        <v>13</v>
      </c>
      <c r="M2" s="32" t="s">
        <v>12</v>
      </c>
      <c r="N2" s="33" t="s">
        <v>13</v>
      </c>
      <c r="O2" s="33" t="s">
        <v>12</v>
      </c>
      <c r="P2" s="33" t="s">
        <v>13</v>
      </c>
      <c r="Q2" s="33" t="s">
        <v>12</v>
      </c>
      <c r="R2" s="31" t="s">
        <v>11</v>
      </c>
      <c r="S2" s="9" t="s">
        <v>12</v>
      </c>
    </row>
    <row r="3" spans="1:19" s="2" customFormat="1" x14ac:dyDescent="0.25">
      <c r="A3" s="36" t="s">
        <v>28</v>
      </c>
      <c r="B3" s="36" t="s">
        <v>29</v>
      </c>
      <c r="C3" s="36" t="s">
        <v>14</v>
      </c>
      <c r="D3" s="36" t="s">
        <v>15</v>
      </c>
      <c r="E3" s="36" t="s">
        <v>6</v>
      </c>
      <c r="F3" s="56" t="s">
        <v>30</v>
      </c>
      <c r="G3" s="56" t="s">
        <v>3</v>
      </c>
      <c r="H3" s="36" t="s">
        <v>4</v>
      </c>
      <c r="I3" s="36" t="s">
        <v>5</v>
      </c>
      <c r="J3" s="36" t="s">
        <v>16</v>
      </c>
      <c r="K3" s="36" t="s">
        <v>17</v>
      </c>
      <c r="L3" s="36" t="s">
        <v>20</v>
      </c>
      <c r="M3" s="36" t="s">
        <v>21</v>
      </c>
      <c r="N3" s="36" t="s">
        <v>22</v>
      </c>
      <c r="O3" s="36" t="s">
        <v>23</v>
      </c>
      <c r="P3" s="36" t="s">
        <v>24</v>
      </c>
      <c r="Q3" s="36" t="s">
        <v>25</v>
      </c>
      <c r="R3" s="36" t="s">
        <v>18</v>
      </c>
      <c r="S3" s="36" t="s">
        <v>19</v>
      </c>
    </row>
    <row r="4" spans="1:19" ht="156.75" customHeight="1" x14ac:dyDescent="0.25">
      <c r="A4" s="6">
        <v>41275</v>
      </c>
      <c r="B4" s="6" t="s">
        <v>39</v>
      </c>
      <c r="C4" s="6">
        <v>41639</v>
      </c>
      <c r="D4" s="6"/>
      <c r="E4" s="6">
        <v>41346</v>
      </c>
      <c r="F4" s="4"/>
      <c r="G4" s="5" t="s">
        <v>40</v>
      </c>
      <c r="H4" s="8">
        <v>35093.760000000002</v>
      </c>
      <c r="I4" s="8" t="s">
        <v>41</v>
      </c>
      <c r="J4" s="8">
        <v>27909.46</v>
      </c>
      <c r="K4" s="6">
        <v>41631</v>
      </c>
      <c r="L4" s="7">
        <v>4531961</v>
      </c>
      <c r="M4" s="6">
        <v>41306</v>
      </c>
      <c r="N4" s="7" t="s">
        <v>1336</v>
      </c>
      <c r="O4" s="6" t="s">
        <v>1337</v>
      </c>
      <c r="P4" s="6"/>
      <c r="Q4" s="6"/>
      <c r="R4" s="6" t="s">
        <v>1338</v>
      </c>
      <c r="S4" s="6" t="s">
        <v>1339</v>
      </c>
    </row>
    <row r="5" spans="1:19" ht="150" customHeight="1" x14ac:dyDescent="0.25">
      <c r="A5" s="6">
        <v>41275</v>
      </c>
      <c r="B5" s="6" t="s">
        <v>42</v>
      </c>
      <c r="C5" s="6">
        <v>41639</v>
      </c>
      <c r="D5" s="6"/>
      <c r="E5" s="6">
        <v>41344</v>
      </c>
      <c r="F5" s="4"/>
      <c r="G5" s="5" t="s">
        <v>43</v>
      </c>
      <c r="H5" s="8">
        <v>600000</v>
      </c>
      <c r="I5" s="8" t="s">
        <v>44</v>
      </c>
      <c r="J5" s="8">
        <v>404184.13</v>
      </c>
      <c r="K5" s="6">
        <v>41621</v>
      </c>
      <c r="L5" s="11" t="s">
        <v>199</v>
      </c>
      <c r="M5" s="6" t="s">
        <v>200</v>
      </c>
      <c r="N5" s="7" t="s">
        <v>1273</v>
      </c>
      <c r="O5" s="6" t="s">
        <v>1274</v>
      </c>
      <c r="P5" s="6"/>
      <c r="Q5" s="6"/>
      <c r="R5" s="6" t="s">
        <v>1275</v>
      </c>
      <c r="S5" s="6" t="s">
        <v>1276</v>
      </c>
    </row>
    <row r="6" spans="1:19" ht="170.25" customHeight="1" x14ac:dyDescent="0.25">
      <c r="A6" s="6">
        <v>41275</v>
      </c>
      <c r="B6" s="6" t="s">
        <v>45</v>
      </c>
      <c r="C6" s="6">
        <v>41639</v>
      </c>
      <c r="D6" s="6"/>
      <c r="E6" s="6">
        <v>41344</v>
      </c>
      <c r="F6" s="4"/>
      <c r="G6" s="5" t="s">
        <v>46</v>
      </c>
      <c r="H6" s="8">
        <v>240000</v>
      </c>
      <c r="I6" s="8" t="s">
        <v>47</v>
      </c>
      <c r="J6" s="8">
        <v>183397.02</v>
      </c>
      <c r="K6" s="6">
        <v>41663</v>
      </c>
      <c r="L6" s="11" t="s">
        <v>1239</v>
      </c>
      <c r="M6" s="6" t="s">
        <v>1240</v>
      </c>
      <c r="N6" s="7" t="s">
        <v>1502</v>
      </c>
      <c r="O6" s="6" t="s">
        <v>1503</v>
      </c>
      <c r="P6" s="6"/>
      <c r="Q6" s="6"/>
      <c r="R6" s="6" t="s">
        <v>1504</v>
      </c>
      <c r="S6" s="6" t="s">
        <v>1505</v>
      </c>
    </row>
    <row r="7" spans="1:19" ht="188.25" customHeight="1" x14ac:dyDescent="0.25">
      <c r="A7" s="6">
        <v>41275</v>
      </c>
      <c r="B7" s="6" t="s">
        <v>48</v>
      </c>
      <c r="C7" s="6">
        <v>41639</v>
      </c>
      <c r="D7" s="6"/>
      <c r="E7" s="6">
        <v>41344</v>
      </c>
      <c r="F7" s="4"/>
      <c r="G7" s="5" t="s">
        <v>49</v>
      </c>
      <c r="H7" s="8">
        <v>270500</v>
      </c>
      <c r="I7" s="8" t="s">
        <v>50</v>
      </c>
      <c r="J7" s="8">
        <v>217124.87</v>
      </c>
      <c r="K7" s="6">
        <v>41663</v>
      </c>
      <c r="L7" s="11" t="s">
        <v>1577</v>
      </c>
      <c r="M7" s="6"/>
      <c r="N7" s="7"/>
      <c r="O7" s="6"/>
      <c r="P7" s="89" t="s">
        <v>1578</v>
      </c>
      <c r="Q7" s="88" t="s">
        <v>1579</v>
      </c>
      <c r="R7" s="6" t="s">
        <v>1500</v>
      </c>
      <c r="S7" s="6" t="s">
        <v>1501</v>
      </c>
    </row>
    <row r="8" spans="1:19" ht="108.75" customHeight="1" x14ac:dyDescent="0.25">
      <c r="A8" s="6">
        <v>41295</v>
      </c>
      <c r="B8" s="6" t="s">
        <v>51</v>
      </c>
      <c r="C8" s="6">
        <v>41639</v>
      </c>
      <c r="D8" s="6"/>
      <c r="E8" s="6">
        <v>41298</v>
      </c>
      <c r="F8" s="4"/>
      <c r="G8" s="5" t="s">
        <v>52</v>
      </c>
      <c r="H8" s="8">
        <v>100000</v>
      </c>
      <c r="I8" s="8" t="s">
        <v>53</v>
      </c>
      <c r="J8" s="8">
        <v>106810.25</v>
      </c>
      <c r="K8" s="6">
        <v>41633</v>
      </c>
      <c r="L8" s="7" t="s">
        <v>1363</v>
      </c>
      <c r="M8" s="6" t="s">
        <v>1364</v>
      </c>
      <c r="N8" s="7" t="s">
        <v>1370</v>
      </c>
      <c r="O8" s="6" t="s">
        <v>1371</v>
      </c>
      <c r="P8" s="6" t="s">
        <v>653</v>
      </c>
      <c r="Q8" s="6" t="s">
        <v>654</v>
      </c>
      <c r="R8" s="6" t="s">
        <v>1372</v>
      </c>
      <c r="S8" s="6" t="s">
        <v>1373</v>
      </c>
    </row>
    <row r="9" spans="1:19" ht="151.5" customHeight="1" x14ac:dyDescent="0.25">
      <c r="A9" s="6">
        <v>41303</v>
      </c>
      <c r="B9" s="6" t="s">
        <v>54</v>
      </c>
      <c r="C9" s="6">
        <v>41639</v>
      </c>
      <c r="D9" s="6">
        <v>41639</v>
      </c>
      <c r="E9" s="6">
        <v>41305</v>
      </c>
      <c r="F9" s="4" t="s">
        <v>1423</v>
      </c>
      <c r="G9" s="5" t="s">
        <v>55</v>
      </c>
      <c r="H9" s="8">
        <v>66430.8</v>
      </c>
      <c r="I9" s="8" t="s">
        <v>56</v>
      </c>
      <c r="J9" s="8">
        <v>66430.8</v>
      </c>
      <c r="K9" s="6">
        <v>41634</v>
      </c>
      <c r="L9" s="11">
        <v>4563561</v>
      </c>
      <c r="M9" s="6">
        <v>41312</v>
      </c>
      <c r="N9" s="7" t="s">
        <v>1419</v>
      </c>
      <c r="O9" s="6" t="s">
        <v>1420</v>
      </c>
      <c r="P9" s="6"/>
      <c r="Q9" s="6"/>
      <c r="R9" s="6" t="s">
        <v>1421</v>
      </c>
      <c r="S9" s="6" t="s">
        <v>1422</v>
      </c>
    </row>
    <row r="10" spans="1:19" ht="45" customHeight="1" x14ac:dyDescent="0.25">
      <c r="A10" s="6">
        <v>41303</v>
      </c>
      <c r="B10" s="6" t="s">
        <v>57</v>
      </c>
      <c r="C10" s="6">
        <v>41325</v>
      </c>
      <c r="D10" s="6">
        <v>41305</v>
      </c>
      <c r="E10" s="6">
        <v>41306</v>
      </c>
      <c r="F10" s="4" t="s">
        <v>202</v>
      </c>
      <c r="G10" s="5" t="s">
        <v>58</v>
      </c>
      <c r="H10" s="8">
        <v>2761600</v>
      </c>
      <c r="I10" s="8" t="s">
        <v>59</v>
      </c>
      <c r="J10" s="8">
        <v>2761600</v>
      </c>
      <c r="K10" s="6">
        <v>41332</v>
      </c>
      <c r="L10" s="11">
        <v>4619580</v>
      </c>
      <c r="M10" s="6">
        <v>41320</v>
      </c>
      <c r="N10" s="7">
        <v>4687416</v>
      </c>
      <c r="O10" s="6">
        <v>41332</v>
      </c>
      <c r="P10" s="6"/>
      <c r="Q10" s="6"/>
      <c r="R10" s="6" t="s">
        <v>201</v>
      </c>
      <c r="S10" s="6">
        <v>41305</v>
      </c>
    </row>
    <row r="11" spans="1:19" ht="32.25" customHeight="1" x14ac:dyDescent="0.25">
      <c r="A11" s="6">
        <v>41347</v>
      </c>
      <c r="B11" s="6" t="s">
        <v>60</v>
      </c>
      <c r="C11" s="6">
        <v>41404</v>
      </c>
      <c r="D11" s="6">
        <v>41411</v>
      </c>
      <c r="E11" s="6">
        <v>41347</v>
      </c>
      <c r="F11" s="4" t="s">
        <v>567</v>
      </c>
      <c r="G11" s="5" t="s">
        <v>61</v>
      </c>
      <c r="H11" s="8">
        <v>147735.16</v>
      </c>
      <c r="I11" s="8" t="s">
        <v>62</v>
      </c>
      <c r="J11" s="8">
        <v>147735.16</v>
      </c>
      <c r="K11" s="6">
        <v>41411</v>
      </c>
      <c r="L11" s="11">
        <v>4897911</v>
      </c>
      <c r="M11" s="6">
        <v>41362</v>
      </c>
      <c r="N11" s="7">
        <v>5199678</v>
      </c>
      <c r="O11" s="6">
        <v>41411</v>
      </c>
      <c r="P11" s="6"/>
      <c r="Q11" s="6"/>
      <c r="R11" s="6" t="s">
        <v>568</v>
      </c>
      <c r="S11" s="6">
        <v>41393</v>
      </c>
    </row>
    <row r="12" spans="1:19" ht="32.25" customHeight="1" x14ac:dyDescent="0.25">
      <c r="A12" s="6">
        <v>41402</v>
      </c>
      <c r="B12" s="6" t="s">
        <v>520</v>
      </c>
      <c r="C12" s="6">
        <v>41425</v>
      </c>
      <c r="D12" s="6"/>
      <c r="E12" s="6">
        <v>41408</v>
      </c>
      <c r="F12" s="4" t="s">
        <v>589</v>
      </c>
      <c r="G12" s="5" t="s">
        <v>522</v>
      </c>
      <c r="H12" s="8">
        <v>4200</v>
      </c>
      <c r="I12" s="8" t="s">
        <v>521</v>
      </c>
      <c r="J12" s="8"/>
      <c r="K12" s="6"/>
      <c r="L12" s="11"/>
      <c r="M12" s="6"/>
      <c r="N12" s="7"/>
      <c r="O12" s="6"/>
      <c r="P12" s="6"/>
      <c r="Q12" s="6"/>
      <c r="R12" s="6"/>
      <c r="S12" s="6"/>
    </row>
    <row r="13" spans="1:19" ht="32.25" customHeight="1" x14ac:dyDescent="0.25">
      <c r="A13" s="6">
        <v>41422</v>
      </c>
      <c r="B13" s="6" t="s">
        <v>603</v>
      </c>
      <c r="C13" s="6">
        <v>41452</v>
      </c>
      <c r="D13" s="6">
        <v>41431</v>
      </c>
      <c r="E13" s="6"/>
      <c r="F13" s="4" t="s">
        <v>657</v>
      </c>
      <c r="G13" s="5" t="s">
        <v>591</v>
      </c>
      <c r="H13" s="8">
        <v>30000</v>
      </c>
      <c r="I13" s="8" t="s">
        <v>152</v>
      </c>
      <c r="J13" s="8">
        <v>30000</v>
      </c>
      <c r="K13" s="6">
        <v>41431</v>
      </c>
      <c r="L13" s="11"/>
      <c r="M13" s="6"/>
      <c r="N13" s="7"/>
      <c r="O13" s="6"/>
      <c r="P13" s="7">
        <v>5345637</v>
      </c>
      <c r="Q13" s="6">
        <v>41431</v>
      </c>
      <c r="R13" s="6" t="s">
        <v>658</v>
      </c>
      <c r="S13" s="6">
        <v>41430</v>
      </c>
    </row>
    <row r="14" spans="1:19" ht="32.25" customHeight="1" x14ac:dyDescent="0.25">
      <c r="A14" s="6">
        <v>41429</v>
      </c>
      <c r="B14" s="6" t="s">
        <v>631</v>
      </c>
      <c r="C14" s="6">
        <v>41457</v>
      </c>
      <c r="D14" s="6">
        <v>41451</v>
      </c>
      <c r="E14" s="6"/>
      <c r="F14" s="34" t="s">
        <v>712</v>
      </c>
      <c r="G14" s="5" t="s">
        <v>632</v>
      </c>
      <c r="H14" s="8">
        <v>70000</v>
      </c>
      <c r="I14" s="8" t="s">
        <v>633</v>
      </c>
      <c r="J14" s="8">
        <v>70000</v>
      </c>
      <c r="K14" s="6">
        <v>41451</v>
      </c>
      <c r="L14" s="11"/>
      <c r="M14" s="6"/>
      <c r="N14" s="7"/>
      <c r="O14" s="6"/>
      <c r="P14" s="7">
        <v>5477154</v>
      </c>
      <c r="Q14" s="6">
        <v>41451</v>
      </c>
      <c r="R14" s="6" t="s">
        <v>713</v>
      </c>
      <c r="S14" s="6">
        <v>41435</v>
      </c>
    </row>
    <row r="15" spans="1:19" ht="32.25" customHeight="1" x14ac:dyDescent="0.25">
      <c r="A15" s="6">
        <v>41430</v>
      </c>
      <c r="B15" s="6" t="s">
        <v>634</v>
      </c>
      <c r="C15" s="6">
        <v>41457</v>
      </c>
      <c r="D15" s="6">
        <v>41445</v>
      </c>
      <c r="E15" s="6"/>
      <c r="F15" s="34" t="s">
        <v>679</v>
      </c>
      <c r="G15" s="5" t="s">
        <v>635</v>
      </c>
      <c r="H15" s="8">
        <v>93900</v>
      </c>
      <c r="I15" s="8" t="s">
        <v>636</v>
      </c>
      <c r="J15" s="8">
        <v>93900</v>
      </c>
      <c r="K15" s="6">
        <v>41445</v>
      </c>
      <c r="L15" s="11"/>
      <c r="M15" s="6"/>
      <c r="N15" s="7"/>
      <c r="O15" s="6"/>
      <c r="P15" s="7">
        <v>5441413</v>
      </c>
      <c r="Q15" s="6">
        <v>41445</v>
      </c>
      <c r="R15" s="6" t="s">
        <v>681</v>
      </c>
      <c r="S15" s="6">
        <v>41435</v>
      </c>
    </row>
    <row r="16" spans="1:19" ht="32.25" customHeight="1" x14ac:dyDescent="0.25">
      <c r="A16" s="6">
        <v>41430</v>
      </c>
      <c r="B16" s="6" t="s">
        <v>637</v>
      </c>
      <c r="C16" s="6">
        <v>41457</v>
      </c>
      <c r="D16" s="6">
        <v>41442</v>
      </c>
      <c r="E16" s="6"/>
      <c r="F16" s="34" t="s">
        <v>709</v>
      </c>
      <c r="G16" s="5" t="s">
        <v>638</v>
      </c>
      <c r="H16" s="8">
        <v>117000</v>
      </c>
      <c r="I16" s="8" t="s">
        <v>639</v>
      </c>
      <c r="J16" s="8">
        <v>117000</v>
      </c>
      <c r="K16" s="6">
        <v>41442</v>
      </c>
      <c r="L16" s="11"/>
      <c r="M16" s="6"/>
      <c r="N16" s="7"/>
      <c r="O16" s="6"/>
      <c r="P16" s="7">
        <v>5410867</v>
      </c>
      <c r="Q16" s="6">
        <v>41442</v>
      </c>
      <c r="R16" s="6" t="s">
        <v>212</v>
      </c>
      <c r="S16" s="6">
        <v>41435</v>
      </c>
    </row>
    <row r="17" spans="1:19" ht="32.25" customHeight="1" x14ac:dyDescent="0.25">
      <c r="A17" s="6">
        <v>41430</v>
      </c>
      <c r="B17" s="6" t="s">
        <v>640</v>
      </c>
      <c r="C17" s="6">
        <v>41457</v>
      </c>
      <c r="D17" s="6">
        <v>41442</v>
      </c>
      <c r="E17" s="6"/>
      <c r="F17" s="4" t="s">
        <v>709</v>
      </c>
      <c r="G17" s="5" t="s">
        <v>641</v>
      </c>
      <c r="H17" s="8">
        <v>72000</v>
      </c>
      <c r="I17" s="8" t="s">
        <v>639</v>
      </c>
      <c r="J17" s="8">
        <v>72000</v>
      </c>
      <c r="K17" s="6">
        <v>41442</v>
      </c>
      <c r="L17" s="11"/>
      <c r="M17" s="6"/>
      <c r="N17" s="7"/>
      <c r="O17" s="6"/>
      <c r="P17" s="7">
        <v>5410863</v>
      </c>
      <c r="Q17" s="6">
        <v>41442</v>
      </c>
      <c r="R17" s="6" t="s">
        <v>711</v>
      </c>
      <c r="S17" s="6">
        <v>41435</v>
      </c>
    </row>
    <row r="18" spans="1:19" ht="32.25" customHeight="1" x14ac:dyDescent="0.25">
      <c r="A18" s="6">
        <v>41430</v>
      </c>
      <c r="B18" s="6" t="s">
        <v>642</v>
      </c>
      <c r="C18" s="6">
        <v>41457</v>
      </c>
      <c r="D18" s="6">
        <v>41442</v>
      </c>
      <c r="E18" s="6"/>
      <c r="F18" s="34" t="s">
        <v>709</v>
      </c>
      <c r="G18" s="5" t="s">
        <v>643</v>
      </c>
      <c r="H18" s="8">
        <v>87000</v>
      </c>
      <c r="I18" s="8" t="s">
        <v>639</v>
      </c>
      <c r="J18" s="8">
        <v>87000</v>
      </c>
      <c r="K18" s="6">
        <v>41442</v>
      </c>
      <c r="L18" s="11"/>
      <c r="M18" s="6"/>
      <c r="N18" s="7"/>
      <c r="O18" s="6"/>
      <c r="P18" s="7">
        <v>5410862</v>
      </c>
      <c r="Q18" s="6">
        <v>41442</v>
      </c>
      <c r="R18" s="6" t="s">
        <v>710</v>
      </c>
      <c r="S18" s="6">
        <v>41435</v>
      </c>
    </row>
    <row r="19" spans="1:19" ht="32.25" customHeight="1" x14ac:dyDescent="0.25">
      <c r="A19" s="6">
        <v>41430</v>
      </c>
      <c r="B19" s="6" t="s">
        <v>644</v>
      </c>
      <c r="C19" s="6">
        <v>41457</v>
      </c>
      <c r="D19" s="6">
        <v>41445</v>
      </c>
      <c r="E19" s="6"/>
      <c r="F19" s="34" t="s">
        <v>679</v>
      </c>
      <c r="G19" s="5" t="s">
        <v>645</v>
      </c>
      <c r="H19" s="8">
        <v>152500</v>
      </c>
      <c r="I19" s="8" t="s">
        <v>636</v>
      </c>
      <c r="J19" s="8">
        <v>152500</v>
      </c>
      <c r="K19" s="6">
        <v>41445</v>
      </c>
      <c r="L19" s="11"/>
      <c r="M19" s="6"/>
      <c r="N19" s="7"/>
      <c r="O19" s="6"/>
      <c r="P19" s="7">
        <v>5441416</v>
      </c>
      <c r="Q19" s="6">
        <v>41445</v>
      </c>
      <c r="R19" s="6" t="s">
        <v>682</v>
      </c>
      <c r="S19" s="6">
        <v>41435</v>
      </c>
    </row>
    <row r="20" spans="1:19" ht="32.25" customHeight="1" x14ac:dyDescent="0.25">
      <c r="A20" s="6">
        <v>41430</v>
      </c>
      <c r="B20" s="6" t="s">
        <v>646</v>
      </c>
      <c r="C20" s="6">
        <v>41457</v>
      </c>
      <c r="D20" s="6">
        <v>41445</v>
      </c>
      <c r="E20" s="6"/>
      <c r="F20" s="34" t="s">
        <v>679</v>
      </c>
      <c r="G20" s="5" t="s">
        <v>647</v>
      </c>
      <c r="H20" s="8">
        <v>126500</v>
      </c>
      <c r="I20" s="8" t="s">
        <v>636</v>
      </c>
      <c r="J20" s="8">
        <v>126500</v>
      </c>
      <c r="K20" s="6">
        <v>41445</v>
      </c>
      <c r="L20" s="11"/>
      <c r="M20" s="6"/>
      <c r="N20" s="7"/>
      <c r="O20" s="6"/>
      <c r="P20" s="7">
        <v>5441411</v>
      </c>
      <c r="Q20" s="6">
        <v>41445</v>
      </c>
      <c r="R20" s="6" t="s">
        <v>680</v>
      </c>
      <c r="S20" s="6">
        <v>41435</v>
      </c>
    </row>
    <row r="21" spans="1:19" ht="32.25" customHeight="1" x14ac:dyDescent="0.25">
      <c r="A21" s="6">
        <v>41430</v>
      </c>
      <c r="B21" s="6" t="s">
        <v>648</v>
      </c>
      <c r="C21" s="6">
        <v>41457</v>
      </c>
      <c r="D21" s="6">
        <v>41445</v>
      </c>
      <c r="E21" s="6"/>
      <c r="F21" s="34" t="s">
        <v>679</v>
      </c>
      <c r="G21" s="5" t="s">
        <v>649</v>
      </c>
      <c r="H21" s="8">
        <v>151000</v>
      </c>
      <c r="I21" s="8" t="s">
        <v>636</v>
      </c>
      <c r="J21" s="8">
        <v>151000</v>
      </c>
      <c r="K21" s="6">
        <v>41445</v>
      </c>
      <c r="L21" s="11"/>
      <c r="M21" s="6"/>
      <c r="N21" s="7"/>
      <c r="O21" s="6"/>
      <c r="P21" s="7">
        <v>5441408</v>
      </c>
      <c r="Q21" s="6">
        <v>41445</v>
      </c>
      <c r="R21" s="6" t="s">
        <v>678</v>
      </c>
      <c r="S21" s="6">
        <v>41435</v>
      </c>
    </row>
    <row r="22" spans="1:19" ht="97.5" customHeight="1" x14ac:dyDescent="0.25">
      <c r="A22" s="6">
        <v>41446</v>
      </c>
      <c r="B22" s="6" t="s">
        <v>691</v>
      </c>
      <c r="C22" s="6">
        <v>41639</v>
      </c>
      <c r="D22" s="6">
        <v>41631</v>
      </c>
      <c r="E22" s="6"/>
      <c r="F22" s="34" t="s">
        <v>1349</v>
      </c>
      <c r="G22" s="5" t="s">
        <v>692</v>
      </c>
      <c r="H22" s="8">
        <v>100807</v>
      </c>
      <c r="I22" s="8" t="s">
        <v>160</v>
      </c>
      <c r="J22" s="8">
        <v>100807</v>
      </c>
      <c r="K22" s="6">
        <v>41631</v>
      </c>
      <c r="L22" s="11" t="s">
        <v>732</v>
      </c>
      <c r="M22" s="6">
        <v>41452</v>
      </c>
      <c r="N22" s="7" t="s">
        <v>1352</v>
      </c>
      <c r="O22" s="6" t="s">
        <v>1353</v>
      </c>
      <c r="P22" s="7"/>
      <c r="Q22" s="6"/>
      <c r="R22" s="6" t="s">
        <v>1354</v>
      </c>
      <c r="S22" s="6" t="s">
        <v>1355</v>
      </c>
    </row>
    <row r="23" spans="1:19" ht="32.25" customHeight="1" x14ac:dyDescent="0.25">
      <c r="A23" s="6">
        <v>41452</v>
      </c>
      <c r="B23" s="6" t="s">
        <v>717</v>
      </c>
      <c r="C23" s="6">
        <v>41474</v>
      </c>
      <c r="D23" s="6">
        <v>41460</v>
      </c>
      <c r="E23" s="6"/>
      <c r="F23" s="34" t="s">
        <v>763</v>
      </c>
      <c r="G23" s="5" t="s">
        <v>718</v>
      </c>
      <c r="H23" s="8">
        <v>140000</v>
      </c>
      <c r="I23" s="8" t="s">
        <v>696</v>
      </c>
      <c r="J23" s="8">
        <v>140000</v>
      </c>
      <c r="K23" s="6">
        <v>41460</v>
      </c>
      <c r="L23" s="11"/>
      <c r="M23" s="6"/>
      <c r="N23" s="7"/>
      <c r="O23" s="6"/>
      <c r="P23" s="7">
        <v>5555031</v>
      </c>
      <c r="Q23" s="6">
        <v>41460</v>
      </c>
      <c r="R23" s="6" t="s">
        <v>785</v>
      </c>
      <c r="S23" s="6">
        <v>41453</v>
      </c>
    </row>
    <row r="24" spans="1:19" ht="32.25" customHeight="1" x14ac:dyDescent="0.25">
      <c r="A24" s="6">
        <v>41452</v>
      </c>
      <c r="B24" s="6" t="s">
        <v>720</v>
      </c>
      <c r="C24" s="6">
        <v>41474</v>
      </c>
      <c r="D24" s="6">
        <v>41459</v>
      </c>
      <c r="E24" s="6"/>
      <c r="F24" s="34" t="s">
        <v>757</v>
      </c>
      <c r="G24" s="5" t="s">
        <v>721</v>
      </c>
      <c r="H24" s="8">
        <v>35000</v>
      </c>
      <c r="I24" s="8" t="s">
        <v>639</v>
      </c>
      <c r="J24" s="8">
        <v>35000</v>
      </c>
      <c r="K24" s="6">
        <v>41459</v>
      </c>
      <c r="L24" s="11"/>
      <c r="M24" s="6"/>
      <c r="N24" s="7"/>
      <c r="O24" s="6"/>
      <c r="P24" s="7">
        <v>5543125</v>
      </c>
      <c r="Q24" s="6">
        <v>41459</v>
      </c>
      <c r="R24" s="6" t="s">
        <v>212</v>
      </c>
      <c r="S24" s="6">
        <v>41453</v>
      </c>
    </row>
    <row r="25" spans="1:19" ht="32.25" customHeight="1" x14ac:dyDescent="0.25">
      <c r="A25" s="6">
        <v>41452</v>
      </c>
      <c r="B25" s="6" t="s">
        <v>722</v>
      </c>
      <c r="C25" s="6">
        <v>41473</v>
      </c>
      <c r="D25" s="6">
        <v>41459</v>
      </c>
      <c r="E25" s="6"/>
      <c r="F25" s="34" t="s">
        <v>757</v>
      </c>
      <c r="G25" s="5" t="s">
        <v>723</v>
      </c>
      <c r="H25" s="8">
        <v>4200</v>
      </c>
      <c r="I25" s="8" t="s">
        <v>521</v>
      </c>
      <c r="J25" s="8">
        <v>4200</v>
      </c>
      <c r="K25" s="6">
        <v>41459</v>
      </c>
      <c r="L25" s="11"/>
      <c r="M25" s="6"/>
      <c r="N25" s="7"/>
      <c r="O25" s="6"/>
      <c r="P25" s="7">
        <v>5545068</v>
      </c>
      <c r="Q25" s="6">
        <v>41459</v>
      </c>
      <c r="R25" s="6" t="s">
        <v>762</v>
      </c>
      <c r="S25" s="6">
        <v>41452</v>
      </c>
    </row>
    <row r="26" spans="1:19" ht="32.25" customHeight="1" x14ac:dyDescent="0.25">
      <c r="A26" s="6">
        <v>41463</v>
      </c>
      <c r="B26" s="6" t="s">
        <v>775</v>
      </c>
      <c r="C26" s="6">
        <v>41495</v>
      </c>
      <c r="D26" s="6">
        <v>41480</v>
      </c>
      <c r="E26" s="6"/>
      <c r="F26" s="34" t="s">
        <v>832</v>
      </c>
      <c r="G26" s="5" t="s">
        <v>776</v>
      </c>
      <c r="H26" s="8">
        <v>10250</v>
      </c>
      <c r="I26" s="8" t="s">
        <v>777</v>
      </c>
      <c r="J26" s="8">
        <v>10250</v>
      </c>
      <c r="K26" s="6">
        <v>41480</v>
      </c>
      <c r="L26" s="11"/>
      <c r="M26" s="6"/>
      <c r="N26" s="7"/>
      <c r="O26" s="6"/>
      <c r="P26" s="7">
        <v>5684131</v>
      </c>
      <c r="Q26" s="6">
        <v>41480</v>
      </c>
      <c r="R26" s="6" t="s">
        <v>835</v>
      </c>
      <c r="S26" s="6">
        <v>41474</v>
      </c>
    </row>
    <row r="27" spans="1:19" ht="32.25" customHeight="1" x14ac:dyDescent="0.25">
      <c r="A27" s="6">
        <v>41466</v>
      </c>
      <c r="B27" s="6" t="s">
        <v>807</v>
      </c>
      <c r="C27" s="6">
        <v>41495</v>
      </c>
      <c r="D27" s="6">
        <v>41480</v>
      </c>
      <c r="E27" s="6"/>
      <c r="F27" s="34" t="s">
        <v>832</v>
      </c>
      <c r="G27" s="5" t="s">
        <v>810</v>
      </c>
      <c r="H27" s="8">
        <v>7500</v>
      </c>
      <c r="I27" s="8" t="s">
        <v>808</v>
      </c>
      <c r="J27" s="8">
        <v>7500</v>
      </c>
      <c r="K27" s="6">
        <v>41480</v>
      </c>
      <c r="L27" s="11"/>
      <c r="M27" s="6"/>
      <c r="N27" s="7"/>
      <c r="O27" s="6"/>
      <c r="P27" s="7">
        <v>5684124</v>
      </c>
      <c r="Q27" s="6">
        <v>41480</v>
      </c>
      <c r="R27" s="6" t="s">
        <v>218</v>
      </c>
      <c r="S27" s="6">
        <v>41475</v>
      </c>
    </row>
    <row r="28" spans="1:19" ht="32.25" customHeight="1" x14ac:dyDescent="0.25">
      <c r="A28" s="6">
        <v>41466</v>
      </c>
      <c r="B28" s="6" t="s">
        <v>792</v>
      </c>
      <c r="C28" s="6">
        <v>41500</v>
      </c>
      <c r="D28" s="6">
        <v>41493</v>
      </c>
      <c r="E28" s="6"/>
      <c r="F28" s="34" t="s">
        <v>854</v>
      </c>
      <c r="G28" s="5" t="s">
        <v>556</v>
      </c>
      <c r="H28" s="8">
        <v>142200</v>
      </c>
      <c r="I28" s="8" t="s">
        <v>793</v>
      </c>
      <c r="J28" s="8">
        <v>142200</v>
      </c>
      <c r="K28" s="6">
        <v>41493</v>
      </c>
      <c r="L28" s="11" t="s">
        <v>813</v>
      </c>
      <c r="M28" s="6">
        <v>41470</v>
      </c>
      <c r="N28" s="7">
        <v>5769941</v>
      </c>
      <c r="O28" s="6">
        <v>41493</v>
      </c>
      <c r="P28" s="7"/>
      <c r="Q28" s="6"/>
      <c r="R28" s="6" t="s">
        <v>855</v>
      </c>
      <c r="S28" s="6">
        <v>41479</v>
      </c>
    </row>
    <row r="29" spans="1:19" ht="32.25" customHeight="1" x14ac:dyDescent="0.25">
      <c r="A29" s="6">
        <v>41466</v>
      </c>
      <c r="B29" s="6" t="s">
        <v>809</v>
      </c>
      <c r="C29" s="6">
        <v>41494</v>
      </c>
      <c r="D29" s="6">
        <v>41486</v>
      </c>
      <c r="E29" s="6"/>
      <c r="F29" s="34" t="s">
        <v>838</v>
      </c>
      <c r="G29" s="5" t="s">
        <v>811</v>
      </c>
      <c r="H29" s="8">
        <v>11100</v>
      </c>
      <c r="I29" s="8" t="s">
        <v>812</v>
      </c>
      <c r="J29" s="8">
        <v>11100</v>
      </c>
      <c r="K29" s="6">
        <v>41486</v>
      </c>
      <c r="L29" s="11"/>
      <c r="M29" s="6"/>
      <c r="N29" s="7"/>
      <c r="O29" s="6"/>
      <c r="P29" s="7">
        <v>5961</v>
      </c>
      <c r="Q29" s="6">
        <v>41486</v>
      </c>
      <c r="R29" s="6" t="s">
        <v>839</v>
      </c>
      <c r="S29" s="6">
        <v>41473</v>
      </c>
    </row>
    <row r="30" spans="1:19" ht="32.25" customHeight="1" x14ac:dyDescent="0.25">
      <c r="A30" s="6">
        <v>41528</v>
      </c>
      <c r="B30" s="6" t="s">
        <v>908</v>
      </c>
      <c r="C30" s="6"/>
      <c r="D30" s="6">
        <v>41535</v>
      </c>
      <c r="E30" s="6"/>
      <c r="F30" s="34" t="s">
        <v>923</v>
      </c>
      <c r="G30" s="5" t="s">
        <v>909</v>
      </c>
      <c r="H30" s="8">
        <v>194400</v>
      </c>
      <c r="I30" s="8" t="s">
        <v>910</v>
      </c>
      <c r="J30" s="8">
        <v>194400</v>
      </c>
      <c r="K30" s="6">
        <v>41535</v>
      </c>
      <c r="L30" s="11"/>
      <c r="M30" s="6"/>
      <c r="N30" s="7"/>
      <c r="O30" s="6"/>
      <c r="P30" s="7">
        <v>6043740</v>
      </c>
      <c r="Q30" s="6">
        <v>41535</v>
      </c>
      <c r="R30" s="6" t="s">
        <v>924</v>
      </c>
      <c r="S30" s="6">
        <v>41533</v>
      </c>
    </row>
    <row r="31" spans="1:19" ht="32.25" customHeight="1" x14ac:dyDescent="0.25">
      <c r="A31" s="6">
        <v>41537</v>
      </c>
      <c r="B31" s="6" t="s">
        <v>926</v>
      </c>
      <c r="C31" s="6">
        <v>41572</v>
      </c>
      <c r="D31" s="6">
        <v>41569</v>
      </c>
      <c r="E31" s="6"/>
      <c r="F31" s="34" t="s">
        <v>1055</v>
      </c>
      <c r="G31" s="5" t="s">
        <v>927</v>
      </c>
      <c r="H31" s="8">
        <v>704270</v>
      </c>
      <c r="I31" s="8" t="s">
        <v>928</v>
      </c>
      <c r="J31" s="8">
        <v>704270</v>
      </c>
      <c r="K31" s="6">
        <v>41569</v>
      </c>
      <c r="L31" s="11"/>
      <c r="M31" s="6"/>
      <c r="N31" s="7"/>
      <c r="O31" s="6"/>
      <c r="P31" s="7">
        <v>6298561</v>
      </c>
      <c r="Q31" s="6">
        <v>41569</v>
      </c>
      <c r="R31" s="6" t="s">
        <v>1056</v>
      </c>
      <c r="S31" s="6">
        <v>41556</v>
      </c>
    </row>
    <row r="32" spans="1:19" ht="32.25" customHeight="1" x14ac:dyDescent="0.25">
      <c r="A32" s="6">
        <v>41548</v>
      </c>
      <c r="B32" s="6" t="s">
        <v>973</v>
      </c>
      <c r="C32" s="6"/>
      <c r="D32" s="6">
        <v>41557</v>
      </c>
      <c r="E32" s="6"/>
      <c r="F32" s="34" t="s">
        <v>1001</v>
      </c>
      <c r="G32" s="5" t="s">
        <v>591</v>
      </c>
      <c r="H32" s="8">
        <v>29700</v>
      </c>
      <c r="I32" s="8" t="s">
        <v>152</v>
      </c>
      <c r="J32" s="8">
        <v>29700</v>
      </c>
      <c r="K32" s="6">
        <v>41557</v>
      </c>
      <c r="L32" s="11"/>
      <c r="M32" s="6"/>
      <c r="N32" s="7"/>
      <c r="O32" s="6"/>
      <c r="P32" s="7">
        <v>6211973</v>
      </c>
      <c r="Q32" s="6">
        <v>41557</v>
      </c>
      <c r="R32" s="6" t="s">
        <v>1002</v>
      </c>
      <c r="S32" s="6">
        <v>41550</v>
      </c>
    </row>
    <row r="33" spans="1:19" ht="32.25" customHeight="1" x14ac:dyDescent="0.25">
      <c r="A33" s="6">
        <v>41557</v>
      </c>
      <c r="B33" s="6" t="s">
        <v>999</v>
      </c>
      <c r="C33" s="6">
        <v>41585</v>
      </c>
      <c r="D33" s="6">
        <v>41570</v>
      </c>
      <c r="E33" s="6"/>
      <c r="F33" s="34" t="s">
        <v>1057</v>
      </c>
      <c r="G33" s="5" t="s">
        <v>1000</v>
      </c>
      <c r="H33" s="8">
        <v>132000</v>
      </c>
      <c r="I33" s="8" t="s">
        <v>140</v>
      </c>
      <c r="J33" s="8">
        <v>132000</v>
      </c>
      <c r="K33" s="6">
        <v>41570</v>
      </c>
      <c r="L33" s="11"/>
      <c r="M33" s="6"/>
      <c r="N33" s="7"/>
      <c r="O33" s="6"/>
      <c r="P33" s="7">
        <v>6307708</v>
      </c>
      <c r="Q33" s="6">
        <v>41570</v>
      </c>
      <c r="R33" s="6" t="s">
        <v>233</v>
      </c>
      <c r="S33" s="6">
        <v>41561</v>
      </c>
    </row>
    <row r="34" spans="1:19" ht="32.25" customHeight="1" x14ac:dyDescent="0.25">
      <c r="A34" s="6">
        <v>41561</v>
      </c>
      <c r="B34" s="6" t="s">
        <v>1048</v>
      </c>
      <c r="C34" s="6"/>
      <c r="D34" s="6">
        <v>41570</v>
      </c>
      <c r="E34" s="6"/>
      <c r="F34" s="34" t="s">
        <v>1057</v>
      </c>
      <c r="G34" s="5" t="s">
        <v>1049</v>
      </c>
      <c r="H34" s="8">
        <v>29570</v>
      </c>
      <c r="I34" s="8" t="s">
        <v>1050</v>
      </c>
      <c r="J34" s="8">
        <v>29570</v>
      </c>
      <c r="K34" s="6">
        <v>41570</v>
      </c>
      <c r="L34" s="11"/>
      <c r="M34" s="6"/>
      <c r="N34" s="7"/>
      <c r="O34" s="6"/>
      <c r="P34" s="7">
        <v>6307699</v>
      </c>
      <c r="Q34" s="6">
        <v>41570</v>
      </c>
      <c r="R34" s="6" t="s">
        <v>1058</v>
      </c>
      <c r="S34" s="6">
        <v>41561</v>
      </c>
    </row>
    <row r="35" spans="1:19" ht="32.25" customHeight="1" x14ac:dyDescent="0.25">
      <c r="A35" s="6">
        <v>41565</v>
      </c>
      <c r="B35" s="6" t="s">
        <v>1176</v>
      </c>
      <c r="C35" s="6"/>
      <c r="D35" s="6">
        <v>41633</v>
      </c>
      <c r="E35" s="6"/>
      <c r="F35" s="34" t="s">
        <v>1368</v>
      </c>
      <c r="G35" s="5" t="s">
        <v>1177</v>
      </c>
      <c r="H35" s="8">
        <v>5639268.9699999997</v>
      </c>
      <c r="I35" s="8" t="s">
        <v>1173</v>
      </c>
      <c r="J35" s="8">
        <v>5639268.9699999997</v>
      </c>
      <c r="K35" s="6">
        <v>41633</v>
      </c>
      <c r="L35" s="11"/>
      <c r="M35" s="6"/>
      <c r="N35" s="7"/>
      <c r="O35" s="6"/>
      <c r="P35" s="7">
        <v>6861578</v>
      </c>
      <c r="Q35" s="6">
        <v>41633</v>
      </c>
      <c r="R35" s="6" t="s">
        <v>1385</v>
      </c>
      <c r="S35" s="6">
        <v>41628</v>
      </c>
    </row>
    <row r="36" spans="1:19" ht="32.25" customHeight="1" x14ac:dyDescent="0.25">
      <c r="A36" s="6">
        <v>41603</v>
      </c>
      <c r="B36" s="6" t="s">
        <v>1178</v>
      </c>
      <c r="C36" s="6"/>
      <c r="D36" s="6">
        <v>41633</v>
      </c>
      <c r="E36" s="6"/>
      <c r="F36" s="34" t="s">
        <v>1368</v>
      </c>
      <c r="G36" s="5" t="s">
        <v>1179</v>
      </c>
      <c r="H36" s="8">
        <v>48456</v>
      </c>
      <c r="I36" s="8" t="s">
        <v>1180</v>
      </c>
      <c r="J36" s="8">
        <v>48456</v>
      </c>
      <c r="K36" s="6">
        <v>41633</v>
      </c>
      <c r="L36" s="11"/>
      <c r="M36" s="6"/>
      <c r="N36" s="7"/>
      <c r="O36" s="6"/>
      <c r="P36" s="7">
        <v>6852985</v>
      </c>
      <c r="Q36" s="6">
        <v>41633</v>
      </c>
      <c r="R36" s="6" t="s">
        <v>233</v>
      </c>
      <c r="S36" s="6">
        <v>41572</v>
      </c>
    </row>
    <row r="37" spans="1:19" ht="32.25" customHeight="1" x14ac:dyDescent="0.25">
      <c r="A37" s="6">
        <v>41604</v>
      </c>
      <c r="B37" s="6" t="s">
        <v>1171</v>
      </c>
      <c r="C37" s="6"/>
      <c r="D37" s="6">
        <v>41634</v>
      </c>
      <c r="E37" s="6"/>
      <c r="F37" s="34" t="s">
        <v>1411</v>
      </c>
      <c r="G37" s="5" t="s">
        <v>1172</v>
      </c>
      <c r="H37" s="8">
        <v>487128</v>
      </c>
      <c r="I37" s="8" t="s">
        <v>1173</v>
      </c>
      <c r="J37" s="8">
        <v>487128</v>
      </c>
      <c r="K37" s="6">
        <v>41634</v>
      </c>
      <c r="L37" s="11"/>
      <c r="M37" s="6"/>
      <c r="N37" s="7"/>
      <c r="O37" s="6"/>
      <c r="P37" s="7">
        <v>6881634</v>
      </c>
      <c r="Q37" s="6">
        <v>41634</v>
      </c>
      <c r="R37" s="6" t="s">
        <v>1448</v>
      </c>
      <c r="S37" s="6">
        <v>41620</v>
      </c>
    </row>
    <row r="38" spans="1:19" ht="32.25" customHeight="1" x14ac:dyDescent="0.25">
      <c r="A38" s="6">
        <v>41604</v>
      </c>
      <c r="B38" s="6" t="s">
        <v>1174</v>
      </c>
      <c r="C38" s="6"/>
      <c r="D38" s="6">
        <v>41729</v>
      </c>
      <c r="E38" s="6"/>
      <c r="F38" s="34" t="s">
        <v>1585</v>
      </c>
      <c r="G38" s="5" t="s">
        <v>1175</v>
      </c>
      <c r="H38" s="8">
        <v>552203</v>
      </c>
      <c r="I38" s="8" t="s">
        <v>1173</v>
      </c>
      <c r="J38" s="8" t="s">
        <v>1584</v>
      </c>
      <c r="K38" s="6">
        <v>41729</v>
      </c>
      <c r="L38" s="11"/>
      <c r="M38" s="6"/>
      <c r="N38" s="7"/>
      <c r="O38" s="6"/>
      <c r="P38" s="7">
        <v>122777</v>
      </c>
      <c r="Q38" s="6">
        <v>41729</v>
      </c>
      <c r="R38" s="6"/>
      <c r="S38" s="6">
        <v>41724</v>
      </c>
    </row>
    <row r="39" spans="1:19" ht="51" customHeight="1" x14ac:dyDescent="0.25">
      <c r="A39" s="6">
        <v>41610</v>
      </c>
      <c r="B39" s="6" t="s">
        <v>1223</v>
      </c>
      <c r="C39" s="6"/>
      <c r="D39" s="6">
        <v>41744</v>
      </c>
      <c r="E39" s="6"/>
      <c r="F39" s="34" t="s">
        <v>1602</v>
      </c>
      <c r="G39" s="5" t="s">
        <v>1229</v>
      </c>
      <c r="H39" s="8">
        <v>2740997.15</v>
      </c>
      <c r="I39" s="8" t="s">
        <v>1173</v>
      </c>
      <c r="J39" s="8" t="s">
        <v>1601</v>
      </c>
      <c r="K39" s="6">
        <v>41744</v>
      </c>
      <c r="L39" s="11"/>
      <c r="M39" s="6"/>
      <c r="N39" s="7"/>
      <c r="O39" s="6"/>
      <c r="P39" s="7">
        <v>313443</v>
      </c>
      <c r="Q39" s="6">
        <v>41744</v>
      </c>
      <c r="R39" s="6" t="s">
        <v>1604</v>
      </c>
      <c r="S39" s="6" t="s">
        <v>1603</v>
      </c>
    </row>
    <row r="40" spans="1:19" ht="32.25" customHeight="1" x14ac:dyDescent="0.25">
      <c r="A40" s="6">
        <v>41611</v>
      </c>
      <c r="B40" s="6" t="s">
        <v>1224</v>
      </c>
      <c r="C40" s="6"/>
      <c r="D40" s="71">
        <v>41633</v>
      </c>
      <c r="E40" s="6"/>
      <c r="F40" s="72" t="s">
        <v>1368</v>
      </c>
      <c r="G40" s="5" t="s">
        <v>1230</v>
      </c>
      <c r="H40" s="8">
        <v>42500</v>
      </c>
      <c r="I40" s="8" t="s">
        <v>1234</v>
      </c>
      <c r="J40" s="8">
        <v>42500</v>
      </c>
      <c r="K40" s="71">
        <v>41633</v>
      </c>
      <c r="L40" s="11"/>
      <c r="M40" s="6"/>
      <c r="N40" s="7"/>
      <c r="O40" s="6"/>
      <c r="P40" s="70">
        <v>7890</v>
      </c>
      <c r="Q40" s="71">
        <v>41633</v>
      </c>
      <c r="R40" s="71" t="s">
        <v>1377</v>
      </c>
      <c r="S40" s="6">
        <v>41627</v>
      </c>
    </row>
    <row r="41" spans="1:19" ht="42" customHeight="1" x14ac:dyDescent="0.25">
      <c r="A41" s="6">
        <v>41613</v>
      </c>
      <c r="B41" s="6" t="s">
        <v>1225</v>
      </c>
      <c r="C41" s="6"/>
      <c r="D41" s="6"/>
      <c r="E41" s="6"/>
      <c r="F41" s="34"/>
      <c r="G41" s="5" t="s">
        <v>43</v>
      </c>
      <c r="H41" s="8">
        <v>139868</v>
      </c>
      <c r="I41" s="8" t="s">
        <v>78</v>
      </c>
      <c r="J41" s="8">
        <v>75826.41</v>
      </c>
      <c r="K41" s="6">
        <v>41633</v>
      </c>
      <c r="L41" s="11" t="s">
        <v>1351</v>
      </c>
      <c r="M41" s="6">
        <v>41631</v>
      </c>
      <c r="N41" s="7">
        <v>6852993</v>
      </c>
      <c r="O41" s="6">
        <v>41633</v>
      </c>
      <c r="P41" s="7"/>
      <c r="Q41" s="6"/>
      <c r="R41" s="6" t="s">
        <v>1395</v>
      </c>
      <c r="S41" s="6" t="s">
        <v>1396</v>
      </c>
    </row>
    <row r="42" spans="1:19" ht="32.25" customHeight="1" x14ac:dyDescent="0.25">
      <c r="A42" s="6">
        <v>41617</v>
      </c>
      <c r="B42" s="6" t="s">
        <v>1226</v>
      </c>
      <c r="C42" s="6"/>
      <c r="D42" s="6">
        <v>41633</v>
      </c>
      <c r="E42" s="6"/>
      <c r="F42" s="34" t="s">
        <v>1368</v>
      </c>
      <c r="G42" s="5" t="s">
        <v>1231</v>
      </c>
      <c r="H42" s="8">
        <v>2600</v>
      </c>
      <c r="I42" s="8" t="s">
        <v>1235</v>
      </c>
      <c r="J42" s="8">
        <v>2600</v>
      </c>
      <c r="K42" s="6">
        <v>41633</v>
      </c>
      <c r="L42" s="11"/>
      <c r="M42" s="6"/>
      <c r="N42" s="7"/>
      <c r="O42" s="6"/>
      <c r="P42" s="7">
        <v>6855669</v>
      </c>
      <c r="Q42" s="6">
        <v>41633</v>
      </c>
      <c r="R42" s="6" t="s">
        <v>1409</v>
      </c>
      <c r="S42" s="6">
        <v>41633</v>
      </c>
    </row>
    <row r="43" spans="1:19" ht="32.25" customHeight="1" x14ac:dyDescent="0.25">
      <c r="A43" s="6">
        <v>41617</v>
      </c>
      <c r="B43" s="6" t="s">
        <v>1227</v>
      </c>
      <c r="C43" s="6"/>
      <c r="D43" s="6">
        <v>41633</v>
      </c>
      <c r="E43" s="6"/>
      <c r="F43" s="34" t="s">
        <v>1368</v>
      </c>
      <c r="G43" s="5" t="s">
        <v>1232</v>
      </c>
      <c r="H43" s="8">
        <v>458000</v>
      </c>
      <c r="I43" s="8" t="s">
        <v>1173</v>
      </c>
      <c r="J43" s="8">
        <v>458000</v>
      </c>
      <c r="K43" s="6">
        <v>41633</v>
      </c>
      <c r="L43" s="11"/>
      <c r="M43" s="6"/>
      <c r="N43" s="7"/>
      <c r="O43" s="6"/>
      <c r="P43" s="7">
        <v>6861799</v>
      </c>
      <c r="Q43" s="6">
        <v>41633</v>
      </c>
      <c r="R43" s="6" t="s">
        <v>212</v>
      </c>
      <c r="S43" s="6">
        <v>41628</v>
      </c>
    </row>
    <row r="44" spans="1:19" ht="40.5" customHeight="1" x14ac:dyDescent="0.25">
      <c r="A44" s="6">
        <v>41618</v>
      </c>
      <c r="B44" s="6" t="s">
        <v>1228</v>
      </c>
      <c r="C44" s="6"/>
      <c r="D44" s="6">
        <v>41628</v>
      </c>
      <c r="E44" s="6"/>
      <c r="F44" s="34" t="s">
        <v>1311</v>
      </c>
      <c r="G44" s="5" t="s">
        <v>1233</v>
      </c>
      <c r="H44" s="8">
        <v>318416</v>
      </c>
      <c r="I44" s="8" t="s">
        <v>1236</v>
      </c>
      <c r="J44" s="8">
        <v>318416</v>
      </c>
      <c r="K44" s="6">
        <v>41628</v>
      </c>
      <c r="L44" s="11"/>
      <c r="M44" s="6"/>
      <c r="N44" s="7"/>
      <c r="O44" s="6"/>
      <c r="P44" s="7">
        <v>6791411</v>
      </c>
      <c r="Q44" s="6">
        <v>41628</v>
      </c>
      <c r="R44" s="6" t="s">
        <v>1332</v>
      </c>
      <c r="S44" s="6">
        <v>41624</v>
      </c>
    </row>
    <row r="45" spans="1:19" ht="59.25" customHeight="1" x14ac:dyDescent="0.25">
      <c r="A45" s="6">
        <v>41621</v>
      </c>
      <c r="B45" s="6" t="s">
        <v>1256</v>
      </c>
      <c r="C45" s="6"/>
      <c r="D45" s="6">
        <v>41731</v>
      </c>
      <c r="E45" s="6"/>
      <c r="F45" s="34" t="s">
        <v>1591</v>
      </c>
      <c r="G45" s="5" t="s">
        <v>185</v>
      </c>
      <c r="H45" s="8">
        <v>124200</v>
      </c>
      <c r="I45" s="8" t="s">
        <v>68</v>
      </c>
      <c r="J45" s="8">
        <v>124200</v>
      </c>
      <c r="K45" s="6">
        <v>41731</v>
      </c>
      <c r="L45" s="11"/>
      <c r="M45" s="6"/>
      <c r="N45" s="7"/>
      <c r="O45" s="6"/>
      <c r="P45" s="87" t="s">
        <v>1587</v>
      </c>
      <c r="Q45" s="88" t="s">
        <v>1588</v>
      </c>
      <c r="R45" s="6" t="s">
        <v>1589</v>
      </c>
      <c r="S45" s="6" t="s">
        <v>1590</v>
      </c>
    </row>
    <row r="46" spans="1:19" ht="40.5" customHeight="1" x14ac:dyDescent="0.25">
      <c r="A46" s="6">
        <v>41621</v>
      </c>
      <c r="B46" s="6" t="s">
        <v>1254</v>
      </c>
      <c r="C46" s="6"/>
      <c r="D46" s="6">
        <v>41729</v>
      </c>
      <c r="E46" s="6"/>
      <c r="F46" s="34" t="s">
        <v>1585</v>
      </c>
      <c r="G46" s="5" t="s">
        <v>1255</v>
      </c>
      <c r="H46" s="8">
        <v>631067</v>
      </c>
      <c r="I46" s="8" t="s">
        <v>1173</v>
      </c>
      <c r="J46" s="8" t="s">
        <v>1586</v>
      </c>
      <c r="K46" s="6">
        <v>41729</v>
      </c>
      <c r="L46" s="11"/>
      <c r="M46" s="6"/>
      <c r="N46" s="7"/>
      <c r="O46" s="6"/>
      <c r="P46" s="7">
        <v>172772</v>
      </c>
      <c r="Q46" s="6">
        <v>41729</v>
      </c>
      <c r="R46" s="6" t="s">
        <v>212</v>
      </c>
      <c r="S46" s="6">
        <v>41724</v>
      </c>
    </row>
    <row r="47" spans="1:19" ht="118.5" customHeight="1" x14ac:dyDescent="0.25">
      <c r="A47" s="6">
        <v>41624</v>
      </c>
      <c r="B47" s="6" t="s">
        <v>1270</v>
      </c>
      <c r="C47" s="6"/>
      <c r="D47" s="6"/>
      <c r="E47" s="6"/>
      <c r="F47" s="34" t="s">
        <v>1824</v>
      </c>
      <c r="G47" s="5" t="s">
        <v>1271</v>
      </c>
      <c r="H47" s="8">
        <v>179500</v>
      </c>
      <c r="I47" s="8" t="s">
        <v>1272</v>
      </c>
      <c r="J47" s="8">
        <v>166962.64000000001</v>
      </c>
      <c r="K47" s="6">
        <v>41830</v>
      </c>
      <c r="L47" s="11"/>
      <c r="M47" s="6"/>
      <c r="N47" s="7"/>
      <c r="O47" s="6"/>
      <c r="P47" s="7" t="s">
        <v>1827</v>
      </c>
      <c r="Q47" s="6" t="s">
        <v>1828</v>
      </c>
      <c r="R47" s="6" t="s">
        <v>1829</v>
      </c>
      <c r="S47" s="6" t="s">
        <v>1830</v>
      </c>
    </row>
    <row r="48" spans="1:19" ht="314.25" customHeight="1" x14ac:dyDescent="0.25">
      <c r="A48" s="6">
        <v>41625</v>
      </c>
      <c r="B48" s="6" t="s">
        <v>1457</v>
      </c>
      <c r="C48" s="6"/>
      <c r="D48" s="6"/>
      <c r="E48" s="6"/>
      <c r="F48" s="34"/>
      <c r="G48" s="5" t="s">
        <v>1458</v>
      </c>
      <c r="H48" s="8"/>
      <c r="I48" s="8" t="s">
        <v>50</v>
      </c>
      <c r="J48" s="8">
        <v>197384.25</v>
      </c>
      <c r="K48" s="6">
        <v>42031</v>
      </c>
      <c r="L48" s="11" t="s">
        <v>2148</v>
      </c>
      <c r="M48" s="6" t="s">
        <v>2149</v>
      </c>
      <c r="N48" s="5" t="s">
        <v>2352</v>
      </c>
      <c r="O48" s="6" t="s">
        <v>2353</v>
      </c>
      <c r="P48" s="7"/>
      <c r="Q48" s="6"/>
      <c r="R48" s="6" t="s">
        <v>2354</v>
      </c>
      <c r="S48" s="6" t="s">
        <v>2355</v>
      </c>
    </row>
    <row r="49" spans="1:19" ht="43.5" customHeight="1" x14ac:dyDescent="0.25">
      <c r="A49" s="6">
        <v>41627</v>
      </c>
      <c r="B49" s="6" t="s">
        <v>1285</v>
      </c>
      <c r="C49" s="6"/>
      <c r="D49" s="6">
        <v>41633</v>
      </c>
      <c r="E49" s="6"/>
      <c r="F49" s="34" t="s">
        <v>1368</v>
      </c>
      <c r="G49" s="5" t="s">
        <v>1286</v>
      </c>
      <c r="H49" s="8">
        <v>115000</v>
      </c>
      <c r="I49" s="8" t="s">
        <v>1287</v>
      </c>
      <c r="J49" s="8">
        <v>115000</v>
      </c>
      <c r="K49" s="6">
        <v>41633</v>
      </c>
      <c r="L49" s="11"/>
      <c r="M49" s="6"/>
      <c r="N49" s="7"/>
      <c r="O49" s="6"/>
      <c r="P49" s="7">
        <v>6852983</v>
      </c>
      <c r="Q49" s="6">
        <v>41633</v>
      </c>
      <c r="R49" s="6" t="s">
        <v>1381</v>
      </c>
      <c r="S49" s="6">
        <v>41627</v>
      </c>
    </row>
    <row r="50" spans="1:19" ht="43.5" customHeight="1" x14ac:dyDescent="0.25">
      <c r="A50" s="6">
        <v>41275</v>
      </c>
      <c r="B50" s="6" t="s">
        <v>1374</v>
      </c>
      <c r="C50" s="6"/>
      <c r="D50" s="6"/>
      <c r="E50" s="6"/>
      <c r="F50" s="34"/>
      <c r="G50" s="5" t="s">
        <v>1375</v>
      </c>
      <c r="H50" s="8">
        <v>7650000</v>
      </c>
      <c r="I50" s="8" t="s">
        <v>1376</v>
      </c>
      <c r="J50" s="8"/>
      <c r="K50" s="6"/>
      <c r="L50" s="11"/>
      <c r="M50" s="6"/>
      <c r="N50" s="7"/>
      <c r="O50" s="6"/>
      <c r="P50" s="7"/>
      <c r="Q50" s="6"/>
      <c r="R50" s="6"/>
      <c r="S50" s="6"/>
    </row>
    <row r="51" spans="1:19" ht="174.75" customHeight="1" x14ac:dyDescent="0.25">
      <c r="A51" s="37">
        <v>41275</v>
      </c>
      <c r="B51" s="38" t="s">
        <v>346</v>
      </c>
      <c r="C51" s="6">
        <v>41639</v>
      </c>
      <c r="D51" s="6"/>
      <c r="E51" s="6"/>
      <c r="F51" s="4"/>
      <c r="G51" s="14" t="s">
        <v>347</v>
      </c>
      <c r="H51" s="15">
        <v>18000</v>
      </c>
      <c r="I51" s="14" t="s">
        <v>348</v>
      </c>
      <c r="J51" s="8">
        <v>18000</v>
      </c>
      <c r="K51" s="6">
        <v>41612</v>
      </c>
      <c r="L51" s="11" t="s">
        <v>1214</v>
      </c>
      <c r="M51" s="6" t="s">
        <v>1215</v>
      </c>
      <c r="N51" s="7"/>
      <c r="O51" s="6"/>
      <c r="P51" s="6"/>
      <c r="Q51" s="6"/>
      <c r="R51" s="6" t="s">
        <v>1440</v>
      </c>
      <c r="S51" s="6" t="s">
        <v>1441</v>
      </c>
    </row>
    <row r="52" spans="1:19" ht="99.75" customHeight="1" x14ac:dyDescent="0.25">
      <c r="A52" s="37">
        <v>41275</v>
      </c>
      <c r="B52" s="38" t="s">
        <v>63</v>
      </c>
      <c r="C52" s="6">
        <v>41639</v>
      </c>
      <c r="D52" s="6"/>
      <c r="E52" s="6"/>
      <c r="F52" s="4" t="s">
        <v>768</v>
      </c>
      <c r="G52" s="14" t="s">
        <v>64</v>
      </c>
      <c r="H52" s="15">
        <v>80000</v>
      </c>
      <c r="I52" s="14" t="s">
        <v>65</v>
      </c>
      <c r="J52" s="8">
        <v>80016.639999999999</v>
      </c>
      <c r="K52" s="6">
        <v>41355</v>
      </c>
      <c r="L52" s="11" t="s">
        <v>386</v>
      </c>
      <c r="M52" s="6" t="s">
        <v>387</v>
      </c>
      <c r="N52" s="7" t="s">
        <v>388</v>
      </c>
      <c r="O52" s="6" t="s">
        <v>389</v>
      </c>
      <c r="P52" s="6"/>
      <c r="Q52" s="6"/>
      <c r="R52" s="6" t="s">
        <v>375</v>
      </c>
      <c r="S52" s="6" t="s">
        <v>376</v>
      </c>
    </row>
    <row r="53" spans="1:19" ht="108" customHeight="1" x14ac:dyDescent="0.25">
      <c r="A53" s="37">
        <v>41275</v>
      </c>
      <c r="B53" s="38" t="s">
        <v>66</v>
      </c>
      <c r="C53" s="6">
        <v>41639</v>
      </c>
      <c r="D53" s="6"/>
      <c r="E53" s="6"/>
      <c r="F53" s="4"/>
      <c r="G53" s="14" t="s">
        <v>67</v>
      </c>
      <c r="H53" s="15">
        <v>31200</v>
      </c>
      <c r="I53" s="14" t="s">
        <v>68</v>
      </c>
      <c r="J53" s="8">
        <v>23400</v>
      </c>
      <c r="K53" s="6">
        <v>41547</v>
      </c>
      <c r="L53" s="11">
        <v>4531967</v>
      </c>
      <c r="M53" s="6">
        <v>41306</v>
      </c>
      <c r="N53" s="7" t="s">
        <v>963</v>
      </c>
      <c r="O53" s="6" t="s">
        <v>964</v>
      </c>
      <c r="P53" s="6"/>
      <c r="Q53" s="6"/>
      <c r="R53" s="6" t="s">
        <v>965</v>
      </c>
      <c r="S53" s="6" t="s">
        <v>966</v>
      </c>
    </row>
    <row r="54" spans="1:19" ht="132" customHeight="1" x14ac:dyDescent="0.25">
      <c r="A54" s="37">
        <v>41275</v>
      </c>
      <c r="B54" s="38" t="s">
        <v>69</v>
      </c>
      <c r="C54" s="6">
        <v>41639</v>
      </c>
      <c r="D54" s="6"/>
      <c r="E54" s="6"/>
      <c r="F54" s="4"/>
      <c r="G54" s="5" t="s">
        <v>70</v>
      </c>
      <c r="H54" s="15">
        <v>26964</v>
      </c>
      <c r="I54" s="5" t="s">
        <v>71</v>
      </c>
      <c r="J54" s="8">
        <v>22470</v>
      </c>
      <c r="K54" s="6">
        <v>41579</v>
      </c>
      <c r="L54" s="11">
        <v>4531957</v>
      </c>
      <c r="M54" s="6">
        <v>41306</v>
      </c>
      <c r="N54" s="7" t="s">
        <v>1100</v>
      </c>
      <c r="O54" s="6" t="s">
        <v>1101</v>
      </c>
      <c r="P54" s="6"/>
      <c r="Q54" s="6"/>
      <c r="R54" s="6" t="s">
        <v>1102</v>
      </c>
      <c r="S54" s="6" t="s">
        <v>1103</v>
      </c>
    </row>
    <row r="55" spans="1:19" ht="116.25" customHeight="1" x14ac:dyDescent="0.25">
      <c r="A55" s="39">
        <v>41275</v>
      </c>
      <c r="B55" s="40" t="s">
        <v>72</v>
      </c>
      <c r="C55" s="6">
        <v>41639</v>
      </c>
      <c r="D55" s="6"/>
      <c r="E55" s="6"/>
      <c r="F55" s="4"/>
      <c r="G55" s="41" t="s">
        <v>73</v>
      </c>
      <c r="H55" s="42">
        <v>53796</v>
      </c>
      <c r="I55" s="41" t="s">
        <v>71</v>
      </c>
      <c r="J55" s="8">
        <v>44310</v>
      </c>
      <c r="K55" s="6">
        <v>41579</v>
      </c>
      <c r="L55" s="11">
        <v>4531950</v>
      </c>
      <c r="M55" s="6">
        <v>41306</v>
      </c>
      <c r="N55" s="7" t="s">
        <v>1096</v>
      </c>
      <c r="O55" s="6" t="s">
        <v>1097</v>
      </c>
      <c r="P55" s="6"/>
      <c r="Q55" s="6"/>
      <c r="R55" s="6" t="s">
        <v>1098</v>
      </c>
      <c r="S55" s="6" t="s">
        <v>1099</v>
      </c>
    </row>
    <row r="56" spans="1:19" ht="139.5" customHeight="1" x14ac:dyDescent="0.25">
      <c r="A56" s="37">
        <v>41275</v>
      </c>
      <c r="B56" s="11" t="s">
        <v>74</v>
      </c>
      <c r="C56" s="6">
        <v>41639</v>
      </c>
      <c r="D56" s="6"/>
      <c r="E56" s="6"/>
      <c r="F56" s="4"/>
      <c r="G56" s="5" t="s">
        <v>75</v>
      </c>
      <c r="H56" s="8">
        <v>18000</v>
      </c>
      <c r="I56" s="5" t="s">
        <v>44</v>
      </c>
      <c r="J56" s="8">
        <v>3196.27</v>
      </c>
      <c r="K56" s="6">
        <v>41592</v>
      </c>
      <c r="L56" s="11">
        <v>4572816</v>
      </c>
      <c r="M56" s="6">
        <v>41313</v>
      </c>
      <c r="N56" s="7" t="s">
        <v>1134</v>
      </c>
      <c r="O56" s="6" t="s">
        <v>1135</v>
      </c>
      <c r="P56" s="6"/>
      <c r="Q56" s="6"/>
      <c r="R56" s="6" t="s">
        <v>1136</v>
      </c>
      <c r="S56" s="6" t="s">
        <v>1137</v>
      </c>
    </row>
    <row r="57" spans="1:19" ht="50.25" customHeight="1" x14ac:dyDescent="0.25">
      <c r="A57" s="43">
        <v>41275</v>
      </c>
      <c r="B57" s="11" t="s">
        <v>76</v>
      </c>
      <c r="C57" s="6">
        <v>41639</v>
      </c>
      <c r="D57" s="6">
        <v>41305</v>
      </c>
      <c r="E57" s="6"/>
      <c r="F57" s="4" t="s">
        <v>202</v>
      </c>
      <c r="G57" s="5" t="s">
        <v>77</v>
      </c>
      <c r="H57" s="20">
        <v>11965.2</v>
      </c>
      <c r="I57" s="21" t="s">
        <v>78</v>
      </c>
      <c r="J57" s="8">
        <v>11965.2</v>
      </c>
      <c r="K57" s="6">
        <v>41271</v>
      </c>
      <c r="L57" s="6"/>
      <c r="M57" s="6"/>
      <c r="N57" s="7"/>
      <c r="O57" s="6"/>
      <c r="P57" s="11">
        <v>4410770</v>
      </c>
      <c r="Q57" s="6">
        <v>41271</v>
      </c>
      <c r="R57" s="6" t="s">
        <v>359</v>
      </c>
      <c r="S57" s="6">
        <v>41305</v>
      </c>
    </row>
    <row r="58" spans="1:19" ht="69.75" customHeight="1" x14ac:dyDescent="0.25">
      <c r="A58" s="37">
        <v>41275</v>
      </c>
      <c r="B58" s="11" t="s">
        <v>79</v>
      </c>
      <c r="C58" s="6">
        <v>41639</v>
      </c>
      <c r="D58" s="6">
        <v>41628</v>
      </c>
      <c r="E58" s="6"/>
      <c r="F58" s="4" t="s">
        <v>1311</v>
      </c>
      <c r="G58" s="44" t="s">
        <v>80</v>
      </c>
      <c r="H58" s="8">
        <v>65000</v>
      </c>
      <c r="I58" s="5" t="s">
        <v>81</v>
      </c>
      <c r="J58" s="8">
        <v>65000</v>
      </c>
      <c r="K58" s="6">
        <v>41628</v>
      </c>
      <c r="L58" s="11">
        <v>4618225</v>
      </c>
      <c r="M58" s="6">
        <v>41320</v>
      </c>
      <c r="N58" s="7" t="s">
        <v>1317</v>
      </c>
      <c r="O58" s="6" t="s">
        <v>1318</v>
      </c>
      <c r="P58" s="6"/>
      <c r="Q58" s="6"/>
      <c r="R58" s="6" t="s">
        <v>1436</v>
      </c>
      <c r="S58" s="6" t="s">
        <v>1437</v>
      </c>
    </row>
    <row r="59" spans="1:19" ht="33" customHeight="1" x14ac:dyDescent="0.25">
      <c r="A59" s="45">
        <v>41275</v>
      </c>
      <c r="B59" s="46" t="s">
        <v>82</v>
      </c>
      <c r="C59" s="6">
        <v>41365</v>
      </c>
      <c r="D59" s="6">
        <v>41365</v>
      </c>
      <c r="E59" s="6"/>
      <c r="F59" s="4" t="s">
        <v>350</v>
      </c>
      <c r="G59" s="5" t="s">
        <v>83</v>
      </c>
      <c r="H59" s="47">
        <v>15000</v>
      </c>
      <c r="I59" s="48" t="s">
        <v>81</v>
      </c>
      <c r="J59" s="8">
        <v>15000</v>
      </c>
      <c r="K59" s="6">
        <v>41365</v>
      </c>
      <c r="L59" s="6"/>
      <c r="M59" s="6"/>
      <c r="N59" s="7"/>
      <c r="O59" s="6"/>
      <c r="P59" s="11">
        <v>4907891</v>
      </c>
      <c r="Q59" s="6">
        <v>41365</v>
      </c>
      <c r="R59" s="6" t="s">
        <v>349</v>
      </c>
      <c r="S59" s="6">
        <v>41361</v>
      </c>
    </row>
    <row r="60" spans="1:19" ht="47.25" customHeight="1" x14ac:dyDescent="0.25">
      <c r="A60" s="37">
        <v>41275</v>
      </c>
      <c r="B60" s="11" t="s">
        <v>84</v>
      </c>
      <c r="C60" s="6">
        <v>41374</v>
      </c>
      <c r="D60" s="6">
        <v>41376</v>
      </c>
      <c r="E60" s="6"/>
      <c r="F60" s="4" t="s">
        <v>400</v>
      </c>
      <c r="G60" s="5" t="s">
        <v>85</v>
      </c>
      <c r="H60" s="8">
        <v>10800</v>
      </c>
      <c r="I60" s="5" t="s">
        <v>88</v>
      </c>
      <c r="J60" s="8">
        <v>10800</v>
      </c>
      <c r="K60" s="6">
        <v>41376</v>
      </c>
      <c r="L60" s="11">
        <v>4749605</v>
      </c>
      <c r="M60" s="6">
        <v>41340</v>
      </c>
      <c r="N60" s="7" t="s">
        <v>393</v>
      </c>
      <c r="O60" s="6" t="s">
        <v>394</v>
      </c>
      <c r="P60" s="6"/>
      <c r="Q60" s="6"/>
      <c r="R60" s="6" t="s">
        <v>395</v>
      </c>
      <c r="S60" s="6" t="s">
        <v>396</v>
      </c>
    </row>
    <row r="61" spans="1:19" ht="78" customHeight="1" x14ac:dyDescent="0.25">
      <c r="A61" s="6">
        <v>41275</v>
      </c>
      <c r="B61" s="11" t="s">
        <v>87</v>
      </c>
      <c r="C61" s="6">
        <v>41465</v>
      </c>
      <c r="D61" s="6">
        <v>41478</v>
      </c>
      <c r="E61" s="6"/>
      <c r="F61" s="4" t="s">
        <v>826</v>
      </c>
      <c r="G61" s="63" t="s">
        <v>86</v>
      </c>
      <c r="H61" s="8">
        <v>18100</v>
      </c>
      <c r="I61" s="5" t="s">
        <v>89</v>
      </c>
      <c r="J61" s="8">
        <v>18100</v>
      </c>
      <c r="K61" s="6">
        <v>41478</v>
      </c>
      <c r="L61" s="11" t="s">
        <v>656</v>
      </c>
      <c r="M61" s="6" t="s">
        <v>655</v>
      </c>
      <c r="N61" s="7" t="s">
        <v>822</v>
      </c>
      <c r="O61" s="6" t="s">
        <v>823</v>
      </c>
      <c r="P61" s="6"/>
      <c r="Q61" s="6"/>
      <c r="R61" s="6" t="s">
        <v>824</v>
      </c>
      <c r="S61" s="6" t="s">
        <v>825</v>
      </c>
    </row>
    <row r="62" spans="1:19" ht="159.75" customHeight="1" x14ac:dyDescent="0.25">
      <c r="A62" s="6">
        <v>41275</v>
      </c>
      <c r="B62" s="11" t="s">
        <v>90</v>
      </c>
      <c r="C62" s="6">
        <v>41639</v>
      </c>
      <c r="D62" s="6">
        <v>41601</v>
      </c>
      <c r="E62" s="6"/>
      <c r="F62" s="4" t="s">
        <v>1349</v>
      </c>
      <c r="G62" s="5" t="s">
        <v>91</v>
      </c>
      <c r="H62" s="20">
        <v>69181</v>
      </c>
      <c r="I62" s="21" t="s">
        <v>92</v>
      </c>
      <c r="J62" s="8">
        <v>69181</v>
      </c>
      <c r="K62" s="6">
        <v>41631</v>
      </c>
      <c r="L62" s="11">
        <v>4572822</v>
      </c>
      <c r="M62" s="6">
        <v>41313</v>
      </c>
      <c r="N62" s="7" t="s">
        <v>1356</v>
      </c>
      <c r="O62" s="6" t="s">
        <v>1357</v>
      </c>
      <c r="P62" s="6"/>
      <c r="Q62" s="6"/>
      <c r="R62" s="6" t="s">
        <v>1358</v>
      </c>
      <c r="S62" s="6" t="s">
        <v>1359</v>
      </c>
    </row>
    <row r="63" spans="1:19" ht="38.25" customHeight="1" x14ac:dyDescent="0.25">
      <c r="A63" s="6">
        <v>41275</v>
      </c>
      <c r="B63" s="11" t="s">
        <v>93</v>
      </c>
      <c r="C63" s="6">
        <v>41470</v>
      </c>
      <c r="D63" s="6"/>
      <c r="E63" s="6"/>
      <c r="F63" s="4" t="s">
        <v>688</v>
      </c>
      <c r="G63" s="5" t="s">
        <v>94</v>
      </c>
      <c r="H63" s="8">
        <v>20000</v>
      </c>
      <c r="I63" s="5" t="s">
        <v>95</v>
      </c>
      <c r="J63" s="8">
        <v>19999.189999999999</v>
      </c>
      <c r="K63" s="6">
        <v>41400</v>
      </c>
      <c r="L63" s="11" t="s">
        <v>509</v>
      </c>
      <c r="M63" s="6" t="s">
        <v>510</v>
      </c>
      <c r="N63" s="7" t="s">
        <v>252</v>
      </c>
      <c r="O63" s="6" t="s">
        <v>253</v>
      </c>
      <c r="P63" s="6"/>
      <c r="Q63" s="6"/>
      <c r="R63" s="6" t="s">
        <v>531</v>
      </c>
      <c r="S63" s="6" t="s">
        <v>532</v>
      </c>
    </row>
    <row r="64" spans="1:19" ht="22.5" x14ac:dyDescent="0.25">
      <c r="A64" s="37">
        <v>41284</v>
      </c>
      <c r="B64" s="11" t="s">
        <v>96</v>
      </c>
      <c r="C64" s="6"/>
      <c r="D64" s="6">
        <v>41299</v>
      </c>
      <c r="E64" s="6"/>
      <c r="F64" s="4" t="s">
        <v>205</v>
      </c>
      <c r="G64" s="5" t="s">
        <v>97</v>
      </c>
      <c r="H64" s="20">
        <v>15500</v>
      </c>
      <c r="I64" s="5" t="s">
        <v>98</v>
      </c>
      <c r="J64" s="8">
        <v>15500</v>
      </c>
      <c r="K64" s="6">
        <v>41292</v>
      </c>
      <c r="L64" s="6"/>
      <c r="M64" s="6"/>
      <c r="N64" s="7"/>
      <c r="O64" s="6"/>
      <c r="P64" s="11">
        <v>4454520</v>
      </c>
      <c r="Q64" s="6">
        <v>41292</v>
      </c>
      <c r="R64" s="6" t="s">
        <v>204</v>
      </c>
      <c r="S64" s="6">
        <v>41299</v>
      </c>
    </row>
    <row r="65" spans="1:19" ht="22.5" x14ac:dyDescent="0.25">
      <c r="A65" s="37">
        <v>41288</v>
      </c>
      <c r="B65" s="11" t="s">
        <v>99</v>
      </c>
      <c r="C65" s="6">
        <v>41310</v>
      </c>
      <c r="D65" s="6">
        <v>41310</v>
      </c>
      <c r="E65" s="6"/>
      <c r="F65" s="4" t="s">
        <v>243</v>
      </c>
      <c r="G65" s="5" t="s">
        <v>100</v>
      </c>
      <c r="H65" s="8">
        <v>2600.61</v>
      </c>
      <c r="I65" s="5" t="s">
        <v>101</v>
      </c>
      <c r="J65" s="8">
        <v>2600</v>
      </c>
      <c r="K65" s="6">
        <v>41310</v>
      </c>
      <c r="L65" s="11">
        <v>4525856</v>
      </c>
      <c r="M65" s="6">
        <v>41305</v>
      </c>
      <c r="N65" s="7">
        <v>4550378</v>
      </c>
      <c r="O65" s="6">
        <v>41310</v>
      </c>
      <c r="P65" s="6"/>
      <c r="Q65" s="6"/>
      <c r="R65" s="6" t="s">
        <v>206</v>
      </c>
      <c r="S65" s="6">
        <v>41309</v>
      </c>
    </row>
    <row r="66" spans="1:19" ht="22.5" x14ac:dyDescent="0.25">
      <c r="A66" s="37">
        <v>41288</v>
      </c>
      <c r="B66" s="11" t="s">
        <v>102</v>
      </c>
      <c r="C66" s="6">
        <v>41639</v>
      </c>
      <c r="D66" s="6">
        <v>41347</v>
      </c>
      <c r="E66" s="6"/>
      <c r="F66" s="4" t="s">
        <v>207</v>
      </c>
      <c r="G66" s="5" t="s">
        <v>103</v>
      </c>
      <c r="H66" s="8">
        <v>900</v>
      </c>
      <c r="I66" s="5" t="s">
        <v>78</v>
      </c>
      <c r="J66" s="8">
        <v>900</v>
      </c>
      <c r="K66" s="6">
        <v>41347</v>
      </c>
      <c r="L66" s="6"/>
      <c r="M66" s="6"/>
      <c r="N66" s="7"/>
      <c r="O66" s="6"/>
      <c r="P66" s="11">
        <v>4783665</v>
      </c>
      <c r="Q66" s="6">
        <v>41347</v>
      </c>
      <c r="R66" s="6" t="s">
        <v>203</v>
      </c>
      <c r="S66" s="6">
        <v>41305</v>
      </c>
    </row>
    <row r="67" spans="1:19" ht="22.5" x14ac:dyDescent="0.25">
      <c r="A67" s="37">
        <v>41291</v>
      </c>
      <c r="B67" s="11" t="s">
        <v>104</v>
      </c>
      <c r="C67" s="6">
        <v>41344</v>
      </c>
      <c r="D67" s="6">
        <v>41344</v>
      </c>
      <c r="E67" s="6"/>
      <c r="F67" s="4" t="s">
        <v>209</v>
      </c>
      <c r="G67" s="5" t="s">
        <v>105</v>
      </c>
      <c r="H67" s="8">
        <v>3100</v>
      </c>
      <c r="I67" s="5" t="s">
        <v>106</v>
      </c>
      <c r="J67" s="8">
        <v>3100</v>
      </c>
      <c r="K67" s="6">
        <v>41344</v>
      </c>
      <c r="L67" s="11">
        <v>4514926</v>
      </c>
      <c r="M67" s="6">
        <v>41304</v>
      </c>
      <c r="N67" s="7">
        <v>4757288</v>
      </c>
      <c r="O67" s="6">
        <v>41344</v>
      </c>
      <c r="P67" s="6"/>
      <c r="Q67" s="6"/>
      <c r="R67" s="6" t="s">
        <v>208</v>
      </c>
      <c r="S67" s="6">
        <v>41309</v>
      </c>
    </row>
    <row r="68" spans="1:19" ht="22.5" x14ac:dyDescent="0.25">
      <c r="A68" s="37">
        <v>41292</v>
      </c>
      <c r="B68" s="11" t="s">
        <v>107</v>
      </c>
      <c r="C68" s="6"/>
      <c r="D68" s="6"/>
      <c r="E68" s="6"/>
      <c r="F68" s="4" t="s">
        <v>913</v>
      </c>
      <c r="G68" s="5" t="s">
        <v>108</v>
      </c>
      <c r="H68" s="8">
        <v>1265.97</v>
      </c>
      <c r="I68" s="5" t="s">
        <v>109</v>
      </c>
      <c r="J68" s="8"/>
      <c r="K68" s="6"/>
      <c r="L68" s="6"/>
      <c r="M68" s="6"/>
      <c r="N68" s="7"/>
      <c r="O68" s="6"/>
      <c r="P68" s="6"/>
      <c r="Q68" s="6"/>
      <c r="R68" s="6"/>
      <c r="S68" s="6"/>
    </row>
    <row r="69" spans="1:19" ht="22.5" x14ac:dyDescent="0.25">
      <c r="A69" s="37">
        <v>41292</v>
      </c>
      <c r="B69" s="38" t="s">
        <v>110</v>
      </c>
      <c r="C69" s="6">
        <v>41341</v>
      </c>
      <c r="D69" s="6">
        <v>41319</v>
      </c>
      <c r="E69" s="6"/>
      <c r="F69" s="4" t="s">
        <v>211</v>
      </c>
      <c r="G69" s="5" t="s">
        <v>111</v>
      </c>
      <c r="H69" s="8">
        <v>99900</v>
      </c>
      <c r="I69" s="5" t="s">
        <v>112</v>
      </c>
      <c r="J69" s="8">
        <v>99900</v>
      </c>
      <c r="K69" s="6">
        <v>41319</v>
      </c>
      <c r="L69" s="6"/>
      <c r="M69" s="6"/>
      <c r="N69" s="7"/>
      <c r="O69" s="6"/>
      <c r="P69" s="11">
        <v>4606432</v>
      </c>
      <c r="Q69" s="6">
        <v>41319</v>
      </c>
      <c r="R69" s="6" t="s">
        <v>210</v>
      </c>
      <c r="S69" s="6">
        <v>41303</v>
      </c>
    </row>
    <row r="70" spans="1:19" ht="22.5" x14ac:dyDescent="0.25">
      <c r="A70" s="37">
        <v>41295</v>
      </c>
      <c r="B70" s="38" t="s">
        <v>113</v>
      </c>
      <c r="C70" s="6">
        <v>41327</v>
      </c>
      <c r="D70" s="6">
        <v>41327</v>
      </c>
      <c r="E70" s="6"/>
      <c r="F70" s="4" t="s">
        <v>213</v>
      </c>
      <c r="G70" s="5" t="s">
        <v>114</v>
      </c>
      <c r="H70" s="8">
        <v>14890</v>
      </c>
      <c r="I70" s="5" t="s">
        <v>115</v>
      </c>
      <c r="J70" s="8">
        <v>14890</v>
      </c>
      <c r="K70" s="6">
        <v>41305</v>
      </c>
      <c r="L70" s="6"/>
      <c r="M70" s="6"/>
      <c r="N70" s="7"/>
      <c r="O70" s="6"/>
      <c r="P70" s="11">
        <v>4525860</v>
      </c>
      <c r="Q70" s="6">
        <v>41305</v>
      </c>
      <c r="R70" s="6" t="s">
        <v>212</v>
      </c>
      <c r="S70" s="6">
        <v>41327</v>
      </c>
    </row>
    <row r="71" spans="1:19" ht="22.5" x14ac:dyDescent="0.25">
      <c r="A71" s="37">
        <v>41295</v>
      </c>
      <c r="B71" s="38" t="s">
        <v>116</v>
      </c>
      <c r="C71" s="6">
        <v>41341</v>
      </c>
      <c r="D71" s="6">
        <v>41319</v>
      </c>
      <c r="E71" s="6"/>
      <c r="F71" s="4" t="s">
        <v>211</v>
      </c>
      <c r="G71" s="5" t="s">
        <v>117</v>
      </c>
      <c r="H71" s="8">
        <v>35100</v>
      </c>
      <c r="I71" s="5" t="s">
        <v>112</v>
      </c>
      <c r="J71" s="8">
        <v>35100</v>
      </c>
      <c r="K71" s="6">
        <v>41319</v>
      </c>
      <c r="L71" s="6"/>
      <c r="M71" s="6"/>
      <c r="N71" s="7"/>
      <c r="O71" s="6"/>
      <c r="P71" s="11">
        <v>4606434</v>
      </c>
      <c r="Q71" s="6">
        <v>41319</v>
      </c>
      <c r="R71" s="6" t="s">
        <v>214</v>
      </c>
      <c r="S71" s="6">
        <v>41303</v>
      </c>
    </row>
    <row r="72" spans="1:19" ht="22.5" x14ac:dyDescent="0.25">
      <c r="A72" s="6">
        <v>41295</v>
      </c>
      <c r="B72" s="38" t="s">
        <v>118</v>
      </c>
      <c r="C72" s="6">
        <v>41341</v>
      </c>
      <c r="D72" s="6">
        <v>41319</v>
      </c>
      <c r="E72" s="6"/>
      <c r="F72" s="4" t="s">
        <v>211</v>
      </c>
      <c r="G72" s="5" t="s">
        <v>119</v>
      </c>
      <c r="H72" s="8">
        <v>54000</v>
      </c>
      <c r="I72" s="5" t="s">
        <v>112</v>
      </c>
      <c r="J72" s="8">
        <v>54000</v>
      </c>
      <c r="K72" s="6">
        <v>41319</v>
      </c>
      <c r="L72" s="6"/>
      <c r="M72" s="6"/>
      <c r="N72" s="7"/>
      <c r="O72" s="6"/>
      <c r="P72" s="11">
        <v>4606437</v>
      </c>
      <c r="Q72" s="6">
        <v>41319</v>
      </c>
      <c r="R72" s="6" t="s">
        <v>215</v>
      </c>
      <c r="S72" s="6">
        <v>41303</v>
      </c>
    </row>
    <row r="73" spans="1:19" ht="22.5" x14ac:dyDescent="0.25">
      <c r="A73" s="37">
        <v>41295</v>
      </c>
      <c r="B73" s="11" t="s">
        <v>120</v>
      </c>
      <c r="C73" s="6">
        <v>41346</v>
      </c>
      <c r="D73" s="6">
        <v>41346</v>
      </c>
      <c r="E73" s="6"/>
      <c r="F73" s="4" t="s">
        <v>244</v>
      </c>
      <c r="G73" s="5" t="s">
        <v>121</v>
      </c>
      <c r="H73" s="8">
        <v>3449</v>
      </c>
      <c r="I73" s="5" t="s">
        <v>122</v>
      </c>
      <c r="J73" s="8">
        <v>3449</v>
      </c>
      <c r="K73" s="6">
        <v>41347</v>
      </c>
      <c r="L73" s="6"/>
      <c r="M73" s="6"/>
      <c r="N73" s="7"/>
      <c r="O73" s="6"/>
      <c r="P73" s="6" t="s">
        <v>245</v>
      </c>
      <c r="Q73" s="6" t="s">
        <v>246</v>
      </c>
      <c r="R73" s="6" t="s">
        <v>233</v>
      </c>
      <c r="S73" s="6">
        <v>41327</v>
      </c>
    </row>
    <row r="74" spans="1:19" ht="22.5" x14ac:dyDescent="0.25">
      <c r="A74" s="6">
        <v>41295</v>
      </c>
      <c r="B74" s="11" t="s">
        <v>123</v>
      </c>
      <c r="C74" s="6">
        <v>41346</v>
      </c>
      <c r="D74" s="6">
        <v>41333</v>
      </c>
      <c r="E74" s="6"/>
      <c r="F74" s="4" t="s">
        <v>224</v>
      </c>
      <c r="G74" s="5" t="s">
        <v>124</v>
      </c>
      <c r="H74" s="8">
        <v>3449</v>
      </c>
      <c r="I74" s="5" t="s">
        <v>125</v>
      </c>
      <c r="J74" s="8">
        <v>3449</v>
      </c>
      <c r="K74" s="6">
        <v>41333</v>
      </c>
      <c r="L74" s="6"/>
      <c r="M74" s="6"/>
      <c r="N74" s="7"/>
      <c r="O74" s="6"/>
      <c r="P74" s="6" t="s">
        <v>247</v>
      </c>
      <c r="Q74" s="6" t="s">
        <v>248</v>
      </c>
      <c r="R74" s="6" t="s">
        <v>233</v>
      </c>
      <c r="S74" s="6">
        <v>41327</v>
      </c>
    </row>
    <row r="75" spans="1:19" ht="22.5" x14ac:dyDescent="0.25">
      <c r="A75" s="37">
        <v>41295</v>
      </c>
      <c r="B75" s="11" t="s">
        <v>126</v>
      </c>
      <c r="C75" s="6">
        <v>41346</v>
      </c>
      <c r="D75" s="6">
        <v>41332</v>
      </c>
      <c r="E75" s="6"/>
      <c r="F75" s="4" t="s">
        <v>217</v>
      </c>
      <c r="G75" s="5" t="s">
        <v>127</v>
      </c>
      <c r="H75" s="8">
        <v>6500</v>
      </c>
      <c r="I75" s="5" t="s">
        <v>128</v>
      </c>
      <c r="J75" s="8">
        <v>6500</v>
      </c>
      <c r="K75" s="6">
        <v>41332</v>
      </c>
      <c r="L75" s="6"/>
      <c r="M75" s="6"/>
      <c r="N75" s="7"/>
      <c r="O75" s="6"/>
      <c r="P75" s="11">
        <v>4687407</v>
      </c>
      <c r="Q75" s="6">
        <v>41332</v>
      </c>
      <c r="R75" s="6" t="s">
        <v>216</v>
      </c>
      <c r="S75" s="6">
        <v>41327</v>
      </c>
    </row>
    <row r="76" spans="1:19" ht="22.5" x14ac:dyDescent="0.25">
      <c r="A76" s="37">
        <v>41295</v>
      </c>
      <c r="B76" s="11" t="s">
        <v>129</v>
      </c>
      <c r="C76" s="6">
        <v>41346</v>
      </c>
      <c r="D76" s="6">
        <v>41334</v>
      </c>
      <c r="E76" s="6"/>
      <c r="F76" s="4" t="s">
        <v>219</v>
      </c>
      <c r="G76" s="5" t="s">
        <v>130</v>
      </c>
      <c r="H76" s="8">
        <v>7500</v>
      </c>
      <c r="I76" s="5" t="s">
        <v>131</v>
      </c>
      <c r="J76" s="8">
        <v>7500</v>
      </c>
      <c r="K76" s="6">
        <v>41327</v>
      </c>
      <c r="L76" s="6"/>
      <c r="M76" s="6"/>
      <c r="N76" s="7"/>
      <c r="O76" s="6"/>
      <c r="P76" s="11">
        <v>4713857</v>
      </c>
      <c r="Q76" s="6">
        <v>41334</v>
      </c>
      <c r="R76" s="6" t="s">
        <v>218</v>
      </c>
      <c r="S76" s="6">
        <v>41327</v>
      </c>
    </row>
    <row r="77" spans="1:19" ht="22.5" x14ac:dyDescent="0.25">
      <c r="A77" s="37">
        <v>41295</v>
      </c>
      <c r="B77" s="11" t="s">
        <v>132</v>
      </c>
      <c r="C77" s="6">
        <v>41346</v>
      </c>
      <c r="D77" s="6">
        <v>41331</v>
      </c>
      <c r="E77" s="6"/>
      <c r="F77" s="4" t="s">
        <v>221</v>
      </c>
      <c r="G77" s="5" t="s">
        <v>133</v>
      </c>
      <c r="H77" s="8">
        <v>2700</v>
      </c>
      <c r="I77" s="5" t="s">
        <v>134</v>
      </c>
      <c r="J77" s="8">
        <v>2700</v>
      </c>
      <c r="K77" s="6">
        <v>41331</v>
      </c>
      <c r="L77" s="6"/>
      <c r="M77" s="6"/>
      <c r="N77" s="7"/>
      <c r="O77" s="6"/>
      <c r="P77" s="11">
        <v>4678123</v>
      </c>
      <c r="Q77" s="6">
        <v>41331</v>
      </c>
      <c r="R77" s="6" t="s">
        <v>220</v>
      </c>
      <c r="S77" s="6">
        <v>41324</v>
      </c>
    </row>
    <row r="78" spans="1:19" ht="22.5" x14ac:dyDescent="0.25">
      <c r="A78" s="37">
        <v>41295</v>
      </c>
      <c r="B78" s="11" t="s">
        <v>135</v>
      </c>
      <c r="C78" s="6">
        <v>41351</v>
      </c>
      <c r="D78" s="6">
        <v>41331</v>
      </c>
      <c r="E78" s="6"/>
      <c r="F78" s="4" t="s">
        <v>221</v>
      </c>
      <c r="G78" s="5" t="s">
        <v>136</v>
      </c>
      <c r="H78" s="8">
        <v>2070</v>
      </c>
      <c r="I78" s="5" t="s">
        <v>137</v>
      </c>
      <c r="J78" s="8">
        <v>2070</v>
      </c>
      <c r="K78" s="6">
        <v>41331</v>
      </c>
      <c r="L78" s="6"/>
      <c r="M78" s="6"/>
      <c r="N78" s="7"/>
      <c r="O78" s="6"/>
      <c r="P78" s="11">
        <v>4678127</v>
      </c>
      <c r="Q78" s="6">
        <v>41331</v>
      </c>
      <c r="R78" s="6" t="s">
        <v>222</v>
      </c>
      <c r="S78" s="6">
        <v>41327</v>
      </c>
    </row>
    <row r="79" spans="1:19" ht="22.5" x14ac:dyDescent="0.25">
      <c r="A79" s="37">
        <v>41295</v>
      </c>
      <c r="B79" s="11" t="s">
        <v>138</v>
      </c>
      <c r="C79" s="6">
        <v>41341</v>
      </c>
      <c r="D79" s="6">
        <v>41333</v>
      </c>
      <c r="E79" s="6"/>
      <c r="F79" s="4" t="s">
        <v>224</v>
      </c>
      <c r="G79" s="5" t="s">
        <v>139</v>
      </c>
      <c r="H79" s="8">
        <v>36750</v>
      </c>
      <c r="I79" s="5" t="s">
        <v>140</v>
      </c>
      <c r="J79" s="8">
        <v>36750</v>
      </c>
      <c r="K79" s="6">
        <v>41333</v>
      </c>
      <c r="L79" s="6"/>
      <c r="M79" s="6"/>
      <c r="N79" s="7"/>
      <c r="O79" s="6"/>
      <c r="P79" s="11">
        <v>4700472</v>
      </c>
      <c r="Q79" s="6">
        <v>41333</v>
      </c>
      <c r="R79" s="6" t="s">
        <v>223</v>
      </c>
      <c r="S79" s="6">
        <v>41323</v>
      </c>
    </row>
    <row r="80" spans="1:19" ht="22.5" x14ac:dyDescent="0.25">
      <c r="A80" s="6">
        <v>41295</v>
      </c>
      <c r="B80" s="11" t="s">
        <v>141</v>
      </c>
      <c r="C80" s="6">
        <v>41341</v>
      </c>
      <c r="D80" s="6">
        <v>41319</v>
      </c>
      <c r="E80" s="6"/>
      <c r="F80" s="4" t="s">
        <v>211</v>
      </c>
      <c r="G80" s="5" t="s">
        <v>142</v>
      </c>
      <c r="H80" s="8">
        <v>4650</v>
      </c>
      <c r="I80" s="5" t="s">
        <v>143</v>
      </c>
      <c r="J80" s="8">
        <v>4650</v>
      </c>
      <c r="K80" s="6">
        <v>41319</v>
      </c>
      <c r="L80" s="6"/>
      <c r="M80" s="6"/>
      <c r="N80" s="7"/>
      <c r="O80" s="6"/>
      <c r="P80" s="11">
        <v>4608473</v>
      </c>
      <c r="Q80" s="6">
        <v>41319</v>
      </c>
      <c r="R80" s="6" t="s">
        <v>225</v>
      </c>
      <c r="S80" s="6">
        <v>41317</v>
      </c>
    </row>
    <row r="81" spans="1:19" ht="22.5" x14ac:dyDescent="0.25">
      <c r="A81" s="6">
        <v>41295</v>
      </c>
      <c r="B81" s="11" t="s">
        <v>144</v>
      </c>
      <c r="C81" s="6">
        <v>41341</v>
      </c>
      <c r="D81" s="6">
        <v>41323</v>
      </c>
      <c r="E81" s="6"/>
      <c r="F81" s="4" t="s">
        <v>226</v>
      </c>
      <c r="G81" s="5" t="s">
        <v>145</v>
      </c>
      <c r="H81" s="8">
        <v>1260</v>
      </c>
      <c r="I81" s="5" t="s">
        <v>146</v>
      </c>
      <c r="J81" s="8">
        <v>1260</v>
      </c>
      <c r="K81" s="6">
        <v>41323</v>
      </c>
      <c r="L81" s="6"/>
      <c r="M81" s="6"/>
      <c r="N81" s="7"/>
      <c r="O81" s="6"/>
      <c r="P81" s="11">
        <v>4629920</v>
      </c>
      <c r="Q81" s="6">
        <v>41323</v>
      </c>
      <c r="R81" s="6" t="s">
        <v>230</v>
      </c>
      <c r="S81" s="6">
        <v>41319</v>
      </c>
    </row>
    <row r="82" spans="1:19" ht="22.5" x14ac:dyDescent="0.25">
      <c r="A82" s="6">
        <v>41295</v>
      </c>
      <c r="B82" s="11" t="s">
        <v>147</v>
      </c>
      <c r="C82" s="6">
        <v>41341</v>
      </c>
      <c r="D82" s="6">
        <v>41327</v>
      </c>
      <c r="E82" s="6"/>
      <c r="F82" s="4" t="s">
        <v>213</v>
      </c>
      <c r="G82" s="5" t="s">
        <v>148</v>
      </c>
      <c r="H82" s="8">
        <v>487</v>
      </c>
      <c r="I82" s="5" t="s">
        <v>149</v>
      </c>
      <c r="J82" s="8">
        <v>487</v>
      </c>
      <c r="K82" s="6">
        <v>41327</v>
      </c>
      <c r="L82" s="6"/>
      <c r="M82" s="6"/>
      <c r="N82" s="7"/>
      <c r="O82" s="6"/>
      <c r="P82" s="11">
        <v>4662022</v>
      </c>
      <c r="Q82" s="6">
        <v>41327</v>
      </c>
      <c r="R82" s="6" t="s">
        <v>227</v>
      </c>
      <c r="S82" s="6">
        <v>41324</v>
      </c>
    </row>
    <row r="83" spans="1:19" ht="22.5" x14ac:dyDescent="0.25">
      <c r="A83" s="6">
        <v>41295</v>
      </c>
      <c r="B83" s="11" t="s">
        <v>150</v>
      </c>
      <c r="C83" s="6">
        <v>41341</v>
      </c>
      <c r="D83" s="6">
        <v>41338</v>
      </c>
      <c r="E83" s="6"/>
      <c r="F83" s="4" t="s">
        <v>251</v>
      </c>
      <c r="G83" s="5" t="s">
        <v>151</v>
      </c>
      <c r="H83" s="8">
        <v>31400</v>
      </c>
      <c r="I83" s="5" t="s">
        <v>152</v>
      </c>
      <c r="J83" s="8">
        <v>31400</v>
      </c>
      <c r="K83" s="6">
        <v>41338</v>
      </c>
      <c r="L83" s="11">
        <v>4687413</v>
      </c>
      <c r="M83" s="6">
        <v>41332</v>
      </c>
      <c r="N83" s="7">
        <v>4729465</v>
      </c>
      <c r="O83" s="6">
        <v>41338</v>
      </c>
      <c r="P83" s="6"/>
      <c r="Q83" s="6"/>
      <c r="R83" s="6" t="s">
        <v>268</v>
      </c>
      <c r="S83" s="6" t="s">
        <v>269</v>
      </c>
    </row>
    <row r="84" spans="1:19" ht="22.5" x14ac:dyDescent="0.25">
      <c r="A84" s="6">
        <v>41295</v>
      </c>
      <c r="B84" s="11" t="s">
        <v>153</v>
      </c>
      <c r="C84" s="6"/>
      <c r="D84" s="6">
        <v>41313</v>
      </c>
      <c r="E84" s="6"/>
      <c r="F84" s="4" t="s">
        <v>228</v>
      </c>
      <c r="G84" s="5" t="s">
        <v>154</v>
      </c>
      <c r="H84" s="8">
        <v>3213</v>
      </c>
      <c r="I84" s="5" t="s">
        <v>155</v>
      </c>
      <c r="J84" s="8">
        <v>3213</v>
      </c>
      <c r="K84" s="6">
        <v>41313</v>
      </c>
      <c r="L84" s="11">
        <v>4532586</v>
      </c>
      <c r="M84" s="6">
        <v>41306</v>
      </c>
      <c r="N84" s="7">
        <v>4572834</v>
      </c>
      <c r="O84" s="6">
        <v>41313</v>
      </c>
      <c r="P84" s="6"/>
      <c r="Q84" s="6"/>
      <c r="R84" s="6" t="s">
        <v>229</v>
      </c>
      <c r="S84" s="6">
        <v>41311</v>
      </c>
    </row>
    <row r="85" spans="1:19" ht="30" customHeight="1" x14ac:dyDescent="0.25">
      <c r="A85" s="6">
        <v>41306</v>
      </c>
      <c r="B85" s="11" t="s">
        <v>418</v>
      </c>
      <c r="C85" s="6">
        <v>41364</v>
      </c>
      <c r="D85" s="6"/>
      <c r="E85" s="6"/>
      <c r="F85" s="4"/>
      <c r="G85" s="5" t="s">
        <v>77</v>
      </c>
      <c r="H85" s="20">
        <v>28650.400000000001</v>
      </c>
      <c r="I85" s="21" t="s">
        <v>78</v>
      </c>
      <c r="J85" s="8">
        <v>27661.56</v>
      </c>
      <c r="K85" s="6">
        <v>41369</v>
      </c>
      <c r="L85" s="11" t="s">
        <v>421</v>
      </c>
      <c r="M85" s="6">
        <v>41369</v>
      </c>
      <c r="N85" s="7">
        <v>4940392</v>
      </c>
      <c r="O85" s="6">
        <v>41369</v>
      </c>
      <c r="P85" s="6"/>
      <c r="Q85" s="6"/>
      <c r="R85" s="6" t="s">
        <v>419</v>
      </c>
      <c r="S85" s="6" t="s">
        <v>420</v>
      </c>
    </row>
    <row r="86" spans="1:19" ht="22.5" x14ac:dyDescent="0.25">
      <c r="A86" s="6">
        <v>41306</v>
      </c>
      <c r="B86" s="11" t="s">
        <v>156</v>
      </c>
      <c r="C86" s="6"/>
      <c r="D86" s="6">
        <v>41320</v>
      </c>
      <c r="E86" s="6"/>
      <c r="F86" s="4" t="s">
        <v>231</v>
      </c>
      <c r="G86" s="5" t="s">
        <v>114</v>
      </c>
      <c r="H86" s="8">
        <v>45000</v>
      </c>
      <c r="I86" s="5" t="s">
        <v>157</v>
      </c>
      <c r="J86" s="8">
        <v>45000</v>
      </c>
      <c r="K86" s="6">
        <v>41312</v>
      </c>
      <c r="L86" s="6"/>
      <c r="M86" s="6"/>
      <c r="N86" s="7"/>
      <c r="O86" s="6"/>
      <c r="P86" s="11">
        <v>4563557</v>
      </c>
      <c r="Q86" s="6">
        <v>41312</v>
      </c>
      <c r="R86" s="6" t="s">
        <v>232</v>
      </c>
      <c r="S86" s="6">
        <v>41320</v>
      </c>
    </row>
    <row r="87" spans="1:19" ht="33.75" x14ac:dyDescent="0.25">
      <c r="A87" s="6">
        <v>41306</v>
      </c>
      <c r="B87" s="11" t="s">
        <v>158</v>
      </c>
      <c r="C87" s="6"/>
      <c r="D87" s="6">
        <v>41332</v>
      </c>
      <c r="E87" s="6"/>
      <c r="F87" s="4" t="s">
        <v>217</v>
      </c>
      <c r="G87" s="5" t="s">
        <v>159</v>
      </c>
      <c r="H87" s="8">
        <v>18000</v>
      </c>
      <c r="I87" s="5" t="s">
        <v>160</v>
      </c>
      <c r="J87" s="8">
        <v>18000</v>
      </c>
      <c r="K87" s="6">
        <v>41332</v>
      </c>
      <c r="L87" s="11">
        <v>4629924</v>
      </c>
      <c r="M87" s="6">
        <v>41323</v>
      </c>
      <c r="N87" s="7">
        <v>4687418</v>
      </c>
      <c r="O87" s="6">
        <v>41332</v>
      </c>
      <c r="P87" s="6"/>
      <c r="Q87" s="6"/>
      <c r="R87" s="6" t="s">
        <v>233</v>
      </c>
      <c r="S87" s="6">
        <v>41317</v>
      </c>
    </row>
    <row r="88" spans="1:19" ht="22.5" x14ac:dyDescent="0.25">
      <c r="A88" s="6">
        <v>41306</v>
      </c>
      <c r="B88" s="11" t="s">
        <v>161</v>
      </c>
      <c r="C88" s="6">
        <v>41359</v>
      </c>
      <c r="D88" s="6">
        <v>41334</v>
      </c>
      <c r="E88" s="6"/>
      <c r="F88" s="4" t="s">
        <v>219</v>
      </c>
      <c r="G88" s="5" t="s">
        <v>162</v>
      </c>
      <c r="H88" s="8">
        <v>770</v>
      </c>
      <c r="I88" s="5" t="s">
        <v>163</v>
      </c>
      <c r="J88" s="8">
        <v>770</v>
      </c>
      <c r="K88" s="6">
        <v>41334</v>
      </c>
      <c r="L88" s="6"/>
      <c r="M88" s="6"/>
      <c r="N88" s="7"/>
      <c r="O88" s="6"/>
      <c r="P88" s="11">
        <v>4713862</v>
      </c>
      <c r="Q88" s="6">
        <v>41334</v>
      </c>
      <c r="R88" s="6" t="s">
        <v>234</v>
      </c>
      <c r="S88" s="6">
        <v>41324</v>
      </c>
    </row>
    <row r="89" spans="1:19" ht="22.5" x14ac:dyDescent="0.25">
      <c r="A89" s="6">
        <v>41306</v>
      </c>
      <c r="B89" s="11" t="s">
        <v>164</v>
      </c>
      <c r="C89" s="6">
        <v>41359</v>
      </c>
      <c r="D89" s="6">
        <v>41339</v>
      </c>
      <c r="E89" s="6"/>
      <c r="F89" s="4" t="s">
        <v>235</v>
      </c>
      <c r="G89" s="5" t="s">
        <v>165</v>
      </c>
      <c r="H89" s="8">
        <v>49000</v>
      </c>
      <c r="I89" s="5" t="s">
        <v>166</v>
      </c>
      <c r="J89" s="8">
        <v>49000</v>
      </c>
      <c r="K89" s="6">
        <v>41339</v>
      </c>
      <c r="L89" s="11">
        <v>4629928</v>
      </c>
      <c r="M89" s="6">
        <v>41323</v>
      </c>
      <c r="N89" s="7">
        <v>4738354</v>
      </c>
      <c r="O89" s="6">
        <v>41339</v>
      </c>
      <c r="P89" s="6"/>
      <c r="Q89" s="6"/>
      <c r="R89" s="6" t="s">
        <v>236</v>
      </c>
      <c r="S89" s="6">
        <v>41337</v>
      </c>
    </row>
    <row r="90" spans="1:19" ht="22.5" x14ac:dyDescent="0.25">
      <c r="A90" s="49">
        <v>41306</v>
      </c>
      <c r="B90" s="11" t="s">
        <v>167</v>
      </c>
      <c r="C90" s="6">
        <v>41345</v>
      </c>
      <c r="D90" s="6">
        <v>41323</v>
      </c>
      <c r="E90" s="6"/>
      <c r="F90" s="4" t="s">
        <v>226</v>
      </c>
      <c r="G90" s="5" t="s">
        <v>168</v>
      </c>
      <c r="H90" s="8">
        <v>10140</v>
      </c>
      <c r="I90" s="5" t="s">
        <v>169</v>
      </c>
      <c r="J90" s="8">
        <v>10140</v>
      </c>
      <c r="K90" s="6">
        <v>41323</v>
      </c>
      <c r="L90" s="6"/>
      <c r="M90" s="6"/>
      <c r="N90" s="7"/>
      <c r="O90" s="6"/>
      <c r="P90" s="11">
        <v>4629932</v>
      </c>
      <c r="Q90" s="6">
        <v>41323</v>
      </c>
      <c r="R90" s="6" t="s">
        <v>237</v>
      </c>
      <c r="S90" s="6">
        <v>41313</v>
      </c>
    </row>
    <row r="91" spans="1:19" s="12" customFormat="1" ht="22.5" x14ac:dyDescent="0.25">
      <c r="A91" s="49">
        <v>41318</v>
      </c>
      <c r="B91" s="11" t="s">
        <v>170</v>
      </c>
      <c r="C91" s="6"/>
      <c r="D91" s="6">
        <v>41362</v>
      </c>
      <c r="E91" s="6"/>
      <c r="F91" s="4" t="s">
        <v>354</v>
      </c>
      <c r="G91" s="5" t="s">
        <v>171</v>
      </c>
      <c r="H91" s="8">
        <v>51500</v>
      </c>
      <c r="I91" s="5" t="s">
        <v>160</v>
      </c>
      <c r="J91" s="8">
        <v>51500</v>
      </c>
      <c r="K91" s="6">
        <v>41362</v>
      </c>
      <c r="L91" s="11">
        <v>4837372</v>
      </c>
      <c r="M91" s="6">
        <v>41354</v>
      </c>
      <c r="N91" s="7">
        <v>4897922</v>
      </c>
      <c r="O91" s="6">
        <v>41362</v>
      </c>
      <c r="P91" s="6"/>
      <c r="Q91" s="6"/>
      <c r="R91" s="6" t="s">
        <v>353</v>
      </c>
      <c r="S91" s="6">
        <v>41359</v>
      </c>
    </row>
    <row r="92" spans="1:19" ht="22.5" x14ac:dyDescent="0.25">
      <c r="A92" s="49">
        <v>41318</v>
      </c>
      <c r="B92" s="11" t="s">
        <v>172</v>
      </c>
      <c r="C92" s="6">
        <v>41347</v>
      </c>
      <c r="D92" s="6">
        <v>41330</v>
      </c>
      <c r="E92" s="6"/>
      <c r="F92" s="4" t="s">
        <v>238</v>
      </c>
      <c r="G92" s="5" t="s">
        <v>173</v>
      </c>
      <c r="H92" s="8">
        <v>1350</v>
      </c>
      <c r="I92" s="5" t="s">
        <v>174</v>
      </c>
      <c r="J92" s="8">
        <v>1350</v>
      </c>
      <c r="K92" s="6">
        <v>41330</v>
      </c>
      <c r="L92" s="6"/>
      <c r="M92" s="6"/>
      <c r="N92" s="7"/>
      <c r="O92" s="6"/>
      <c r="P92" s="11">
        <v>4669882</v>
      </c>
      <c r="Q92" s="6">
        <v>41330</v>
      </c>
      <c r="R92" s="6" t="s">
        <v>239</v>
      </c>
      <c r="S92" s="6">
        <v>41324</v>
      </c>
    </row>
    <row r="93" spans="1:19" ht="22.5" x14ac:dyDescent="0.25">
      <c r="A93" s="6">
        <v>41318</v>
      </c>
      <c r="B93" s="11" t="s">
        <v>175</v>
      </c>
      <c r="C93" s="6">
        <v>41351</v>
      </c>
      <c r="D93" s="6">
        <v>41351</v>
      </c>
      <c r="E93" s="6"/>
      <c r="F93" s="4" t="s">
        <v>250</v>
      </c>
      <c r="G93" s="5" t="s">
        <v>130</v>
      </c>
      <c r="H93" s="8">
        <v>6600</v>
      </c>
      <c r="I93" s="5" t="s">
        <v>176</v>
      </c>
      <c r="J93" s="8">
        <v>6567</v>
      </c>
      <c r="K93" s="6">
        <v>41351</v>
      </c>
      <c r="L93" s="6"/>
      <c r="M93" s="6"/>
      <c r="N93" s="7"/>
      <c r="O93" s="6"/>
      <c r="P93" s="11">
        <v>4807072</v>
      </c>
      <c r="Q93" s="6">
        <v>41351</v>
      </c>
      <c r="R93" s="6" t="s">
        <v>249</v>
      </c>
      <c r="S93" s="6">
        <v>41327</v>
      </c>
    </row>
    <row r="94" spans="1:19" ht="36.75" customHeight="1" x14ac:dyDescent="0.25">
      <c r="A94" s="6">
        <v>41325</v>
      </c>
      <c r="B94" s="11" t="s">
        <v>177</v>
      </c>
      <c r="C94" s="6">
        <v>41395</v>
      </c>
      <c r="D94" s="6">
        <v>41394</v>
      </c>
      <c r="E94" s="6"/>
      <c r="F94" s="4" t="s">
        <v>498</v>
      </c>
      <c r="G94" s="5" t="s">
        <v>185</v>
      </c>
      <c r="H94" s="8">
        <v>65148</v>
      </c>
      <c r="I94" s="5" t="s">
        <v>186</v>
      </c>
      <c r="J94" s="8">
        <v>65148</v>
      </c>
      <c r="K94" s="6">
        <v>41394</v>
      </c>
      <c r="L94" s="6"/>
      <c r="M94" s="6"/>
      <c r="N94" s="7"/>
      <c r="O94" s="6"/>
      <c r="P94" s="11" t="s">
        <v>527</v>
      </c>
      <c r="Q94" s="6" t="s">
        <v>528</v>
      </c>
      <c r="R94" s="6" t="s">
        <v>529</v>
      </c>
      <c r="S94" s="6" t="s">
        <v>530</v>
      </c>
    </row>
    <row r="95" spans="1:19" ht="22.5" x14ac:dyDescent="0.25">
      <c r="A95" s="6">
        <v>41325</v>
      </c>
      <c r="B95" s="11" t="s">
        <v>178</v>
      </c>
      <c r="C95" s="6"/>
      <c r="D95" s="6">
        <v>41340</v>
      </c>
      <c r="E95" s="6"/>
      <c r="F95" s="4" t="s">
        <v>240</v>
      </c>
      <c r="G95" s="5" t="s">
        <v>187</v>
      </c>
      <c r="H95" s="8">
        <v>1500</v>
      </c>
      <c r="I95" s="5" t="s">
        <v>188</v>
      </c>
      <c r="J95" s="8">
        <v>1500</v>
      </c>
      <c r="K95" s="6">
        <v>41340</v>
      </c>
      <c r="L95" s="11">
        <v>4678131</v>
      </c>
      <c r="M95" s="6">
        <v>41331</v>
      </c>
      <c r="N95" s="7">
        <v>4751776</v>
      </c>
      <c r="O95" s="6">
        <v>41340</v>
      </c>
      <c r="P95" s="6"/>
      <c r="Q95" s="6"/>
      <c r="R95" s="6" t="s">
        <v>241</v>
      </c>
      <c r="S95" s="6">
        <v>41338</v>
      </c>
    </row>
    <row r="96" spans="1:19" ht="22.5" x14ac:dyDescent="0.25">
      <c r="A96" s="6">
        <v>41325</v>
      </c>
      <c r="B96" s="11" t="s">
        <v>179</v>
      </c>
      <c r="C96" s="6">
        <v>41358</v>
      </c>
      <c r="D96" s="6">
        <v>41358</v>
      </c>
      <c r="E96" s="6"/>
      <c r="F96" s="4" t="s">
        <v>303</v>
      </c>
      <c r="G96" s="5" t="s">
        <v>189</v>
      </c>
      <c r="H96" s="8">
        <v>98000</v>
      </c>
      <c r="I96" s="5" t="s">
        <v>190</v>
      </c>
      <c r="J96" s="8">
        <v>98000</v>
      </c>
      <c r="K96" s="6">
        <v>41358</v>
      </c>
      <c r="L96" s="6"/>
      <c r="M96" s="6"/>
      <c r="N96" s="7"/>
      <c r="O96" s="6"/>
      <c r="P96" s="11">
        <v>4223</v>
      </c>
      <c r="Q96" s="6">
        <v>41358</v>
      </c>
      <c r="R96" s="6" t="s">
        <v>302</v>
      </c>
      <c r="S96" s="6">
        <v>41355</v>
      </c>
    </row>
    <row r="97" spans="1:19" ht="22.5" x14ac:dyDescent="0.25">
      <c r="A97" s="6">
        <v>41330</v>
      </c>
      <c r="B97" s="11" t="s">
        <v>180</v>
      </c>
      <c r="C97" s="6">
        <v>41703</v>
      </c>
      <c r="D97" s="6">
        <v>41338</v>
      </c>
      <c r="E97" s="6"/>
      <c r="F97" s="4" t="s">
        <v>251</v>
      </c>
      <c r="G97" s="5" t="s">
        <v>191</v>
      </c>
      <c r="H97" s="8">
        <v>11046</v>
      </c>
      <c r="I97" s="5" t="s">
        <v>192</v>
      </c>
      <c r="J97" s="8">
        <v>11046.6</v>
      </c>
      <c r="K97" s="6">
        <v>41338</v>
      </c>
      <c r="L97" s="6"/>
      <c r="M97" s="6"/>
      <c r="N97" s="7"/>
      <c r="O97" s="6"/>
      <c r="P97" s="11">
        <v>4732483</v>
      </c>
      <c r="Q97" s="6">
        <v>41338</v>
      </c>
      <c r="R97" s="6" t="s">
        <v>306</v>
      </c>
      <c r="S97" s="6">
        <v>41333</v>
      </c>
    </row>
    <row r="98" spans="1:19" ht="22.5" x14ac:dyDescent="0.25">
      <c r="A98" s="6">
        <v>41330</v>
      </c>
      <c r="B98" s="11" t="s">
        <v>181</v>
      </c>
      <c r="C98" s="6">
        <v>41725</v>
      </c>
      <c r="D98" s="6">
        <v>41338</v>
      </c>
      <c r="E98" s="6"/>
      <c r="F98" s="4" t="s">
        <v>251</v>
      </c>
      <c r="G98" s="5" t="s">
        <v>191</v>
      </c>
      <c r="H98" s="8">
        <v>11046</v>
      </c>
      <c r="I98" s="5" t="s">
        <v>192</v>
      </c>
      <c r="J98" s="8">
        <v>11046.6</v>
      </c>
      <c r="K98" s="6">
        <v>41338</v>
      </c>
      <c r="L98" s="6"/>
      <c r="M98" s="6"/>
      <c r="N98" s="7"/>
      <c r="O98" s="6"/>
      <c r="P98" s="11">
        <v>4732486</v>
      </c>
      <c r="Q98" s="6">
        <v>41338</v>
      </c>
      <c r="R98" s="6" t="s">
        <v>307</v>
      </c>
      <c r="S98" s="6">
        <v>41333</v>
      </c>
    </row>
    <row r="99" spans="1:19" ht="22.5" x14ac:dyDescent="0.25">
      <c r="A99" s="6">
        <v>41330</v>
      </c>
      <c r="B99" s="11" t="s">
        <v>182</v>
      </c>
      <c r="C99" s="6">
        <v>41344</v>
      </c>
      <c r="D99" s="6">
        <v>41339</v>
      </c>
      <c r="E99" s="6"/>
      <c r="F99" s="4" t="s">
        <v>235</v>
      </c>
      <c r="G99" s="5" t="s">
        <v>193</v>
      </c>
      <c r="H99" s="8">
        <v>6500.92</v>
      </c>
      <c r="I99" s="5" t="s">
        <v>194</v>
      </c>
      <c r="J99" s="8">
        <v>6500</v>
      </c>
      <c r="K99" s="6">
        <v>41339</v>
      </c>
      <c r="L99" s="6"/>
      <c r="M99" s="6"/>
      <c r="N99" s="7"/>
      <c r="O99" s="6"/>
      <c r="P99" s="11">
        <v>4738353</v>
      </c>
      <c r="Q99" s="6">
        <v>41339</v>
      </c>
      <c r="R99" s="6" t="s">
        <v>242</v>
      </c>
      <c r="S99" s="6">
        <v>41334</v>
      </c>
    </row>
    <row r="100" spans="1:19" ht="22.5" x14ac:dyDescent="0.25">
      <c r="A100" s="6">
        <v>41332</v>
      </c>
      <c r="B100" s="11" t="s">
        <v>183</v>
      </c>
      <c r="C100" s="6">
        <v>41364</v>
      </c>
      <c r="D100" s="6">
        <v>41354</v>
      </c>
      <c r="E100" s="6"/>
      <c r="F100" s="4" t="s">
        <v>254</v>
      </c>
      <c r="G100" s="5" t="s">
        <v>195</v>
      </c>
      <c r="H100" s="8">
        <v>3850</v>
      </c>
      <c r="I100" s="5" t="s">
        <v>196</v>
      </c>
      <c r="J100" s="8">
        <v>3850</v>
      </c>
      <c r="K100" s="6">
        <v>41351</v>
      </c>
      <c r="L100" s="6"/>
      <c r="M100" s="6"/>
      <c r="N100" s="7"/>
      <c r="O100" s="6"/>
      <c r="P100" s="11">
        <v>4175</v>
      </c>
      <c r="Q100" s="6">
        <v>41351</v>
      </c>
      <c r="R100" s="6" t="s">
        <v>255</v>
      </c>
      <c r="S100" s="6">
        <v>41354</v>
      </c>
    </row>
    <row r="101" spans="1:19" ht="179.25" customHeight="1" x14ac:dyDescent="0.25">
      <c r="A101" s="6">
        <v>41344</v>
      </c>
      <c r="B101" s="11" t="s">
        <v>390</v>
      </c>
      <c r="C101" s="6">
        <v>41639</v>
      </c>
      <c r="D101" s="6"/>
      <c r="E101" s="6"/>
      <c r="F101" s="4"/>
      <c r="G101" s="5" t="s">
        <v>64</v>
      </c>
      <c r="H101" s="8">
        <v>80000</v>
      </c>
      <c r="I101" s="5" t="s">
        <v>65</v>
      </c>
      <c r="J101" s="8">
        <v>79880.44</v>
      </c>
      <c r="K101" s="6">
        <v>41442</v>
      </c>
      <c r="L101" s="6" t="s">
        <v>707</v>
      </c>
      <c r="M101" s="6" t="s">
        <v>708</v>
      </c>
      <c r="N101" s="7"/>
      <c r="O101" s="6"/>
      <c r="P101" s="11"/>
      <c r="Q101" s="6"/>
      <c r="R101" s="6" t="s">
        <v>852</v>
      </c>
      <c r="S101" s="6" t="s">
        <v>853</v>
      </c>
    </row>
    <row r="102" spans="1:19" ht="33.75" x14ac:dyDescent="0.25">
      <c r="A102" s="6">
        <v>41346</v>
      </c>
      <c r="B102" s="11" t="s">
        <v>256</v>
      </c>
      <c r="C102" s="6"/>
      <c r="D102" s="6">
        <v>41358</v>
      </c>
      <c r="E102" s="6"/>
      <c r="F102" s="4" t="s">
        <v>303</v>
      </c>
      <c r="G102" s="5" t="s">
        <v>257</v>
      </c>
      <c r="H102" s="8">
        <v>14000</v>
      </c>
      <c r="I102" s="5" t="s">
        <v>258</v>
      </c>
      <c r="J102" s="8">
        <v>14000</v>
      </c>
      <c r="K102" s="6">
        <v>41354</v>
      </c>
      <c r="L102" s="6"/>
      <c r="M102" s="6"/>
      <c r="N102" s="7"/>
      <c r="O102" s="6"/>
      <c r="P102" s="11">
        <v>4840790</v>
      </c>
      <c r="Q102" s="6">
        <v>41354</v>
      </c>
      <c r="R102" s="6" t="s">
        <v>233</v>
      </c>
      <c r="S102" s="6">
        <v>41358</v>
      </c>
    </row>
    <row r="103" spans="1:19" ht="22.5" x14ac:dyDescent="0.25">
      <c r="A103" s="6">
        <v>41348</v>
      </c>
      <c r="B103" s="38" t="s">
        <v>407</v>
      </c>
      <c r="C103" s="6"/>
      <c r="D103" s="6">
        <v>41383</v>
      </c>
      <c r="E103" s="6"/>
      <c r="F103" s="4" t="s">
        <v>426</v>
      </c>
      <c r="G103" s="5" t="s">
        <v>114</v>
      </c>
      <c r="H103" s="8">
        <v>7080</v>
      </c>
      <c r="I103" s="5" t="s">
        <v>157</v>
      </c>
      <c r="J103" s="8">
        <v>7080</v>
      </c>
      <c r="K103" s="6">
        <v>41383</v>
      </c>
      <c r="L103" s="6"/>
      <c r="M103" s="6"/>
      <c r="N103" s="7"/>
      <c r="O103" s="6"/>
      <c r="P103" s="11" t="s">
        <v>424</v>
      </c>
      <c r="Q103" s="6">
        <v>41383</v>
      </c>
      <c r="R103" s="6" t="s">
        <v>425</v>
      </c>
      <c r="S103" s="6">
        <v>41379</v>
      </c>
    </row>
    <row r="104" spans="1:19" ht="22.5" x14ac:dyDescent="0.25">
      <c r="A104" s="6">
        <v>41351</v>
      </c>
      <c r="B104" s="11" t="s">
        <v>274</v>
      </c>
      <c r="C104" s="6">
        <v>41381</v>
      </c>
      <c r="D104" s="6">
        <v>41361</v>
      </c>
      <c r="E104" s="6"/>
      <c r="F104" s="4" t="s">
        <v>329</v>
      </c>
      <c r="G104" s="5" t="s">
        <v>286</v>
      </c>
      <c r="H104" s="8">
        <v>2340</v>
      </c>
      <c r="I104" s="5" t="s">
        <v>275</v>
      </c>
      <c r="J104" s="8">
        <v>2340</v>
      </c>
      <c r="K104" s="6">
        <v>41361</v>
      </c>
      <c r="L104" s="6"/>
      <c r="M104" s="6"/>
      <c r="N104" s="7"/>
      <c r="O104" s="6"/>
      <c r="P104" s="11" t="s">
        <v>324</v>
      </c>
      <c r="Q104" s="6">
        <v>41361</v>
      </c>
      <c r="R104" s="6" t="s">
        <v>328</v>
      </c>
      <c r="S104" s="6">
        <v>41358</v>
      </c>
    </row>
    <row r="105" spans="1:19" ht="22.5" x14ac:dyDescent="0.25">
      <c r="A105" s="6">
        <v>41351</v>
      </c>
      <c r="B105" s="11" t="s">
        <v>184</v>
      </c>
      <c r="C105" s="6"/>
      <c r="D105" s="6"/>
      <c r="E105" s="6"/>
      <c r="F105" s="4" t="s">
        <v>474</v>
      </c>
      <c r="G105" s="5" t="s">
        <v>197</v>
      </c>
      <c r="H105" s="8">
        <v>90900</v>
      </c>
      <c r="I105" s="5" t="s">
        <v>198</v>
      </c>
      <c r="J105" s="8">
        <v>90900</v>
      </c>
      <c r="K105" s="6">
        <v>41352</v>
      </c>
      <c r="L105" s="6"/>
      <c r="M105" s="6"/>
      <c r="N105" s="7"/>
      <c r="O105" s="6"/>
      <c r="P105" s="11">
        <v>4820962</v>
      </c>
      <c r="Q105" s="6">
        <v>41352</v>
      </c>
      <c r="R105" s="6" t="s">
        <v>270</v>
      </c>
      <c r="S105" s="6" t="s">
        <v>271</v>
      </c>
    </row>
    <row r="106" spans="1:19" ht="22.5" x14ac:dyDescent="0.25">
      <c r="A106" s="6">
        <v>41351</v>
      </c>
      <c r="B106" s="11" t="s">
        <v>276</v>
      </c>
      <c r="C106" s="6">
        <v>41361</v>
      </c>
      <c r="D106" s="6">
        <v>41361</v>
      </c>
      <c r="E106" s="6"/>
      <c r="F106" s="4" t="s">
        <v>329</v>
      </c>
      <c r="G106" s="5" t="s">
        <v>287</v>
      </c>
      <c r="H106" s="8">
        <v>1167</v>
      </c>
      <c r="I106" s="5" t="s">
        <v>277</v>
      </c>
      <c r="J106" s="8">
        <v>1167</v>
      </c>
      <c r="K106" s="6">
        <v>41361</v>
      </c>
      <c r="L106" s="6"/>
      <c r="M106" s="6"/>
      <c r="N106" s="7"/>
      <c r="O106" s="6"/>
      <c r="P106" s="11" t="s">
        <v>323</v>
      </c>
      <c r="Q106" s="6">
        <v>41361</v>
      </c>
      <c r="R106" s="6" t="s">
        <v>332</v>
      </c>
      <c r="S106" s="6">
        <v>41358</v>
      </c>
    </row>
    <row r="107" spans="1:19" ht="22.5" x14ac:dyDescent="0.25">
      <c r="A107" s="6">
        <v>41351</v>
      </c>
      <c r="B107" s="11" t="s">
        <v>278</v>
      </c>
      <c r="C107" s="6">
        <v>41361</v>
      </c>
      <c r="D107" s="6">
        <v>41361</v>
      </c>
      <c r="E107" s="6"/>
      <c r="F107" s="4" t="s">
        <v>331</v>
      </c>
      <c r="G107" s="5" t="s">
        <v>288</v>
      </c>
      <c r="H107" s="8">
        <v>22835</v>
      </c>
      <c r="I107" s="5" t="s">
        <v>279</v>
      </c>
      <c r="J107" s="8">
        <v>22835</v>
      </c>
      <c r="K107" s="6">
        <v>41361</v>
      </c>
      <c r="L107" s="6"/>
      <c r="M107" s="6"/>
      <c r="N107" s="7"/>
      <c r="O107" s="6"/>
      <c r="P107" s="11" t="s">
        <v>325</v>
      </c>
      <c r="Q107" s="6">
        <v>41361</v>
      </c>
      <c r="R107" s="6" t="s">
        <v>330</v>
      </c>
      <c r="S107" s="6">
        <v>41358</v>
      </c>
    </row>
    <row r="108" spans="1:19" ht="22.5" x14ac:dyDescent="0.25">
      <c r="A108" s="6">
        <v>41351</v>
      </c>
      <c r="B108" s="38" t="s">
        <v>261</v>
      </c>
      <c r="C108" s="6"/>
      <c r="D108" s="6">
        <v>41358</v>
      </c>
      <c r="E108" s="6"/>
      <c r="F108" s="4" t="s">
        <v>305</v>
      </c>
      <c r="G108" s="5" t="s">
        <v>259</v>
      </c>
      <c r="H108" s="8">
        <v>4135</v>
      </c>
      <c r="I108" s="5" t="s">
        <v>260</v>
      </c>
      <c r="J108" s="8">
        <v>4135</v>
      </c>
      <c r="K108" s="6">
        <v>41358</v>
      </c>
      <c r="L108" s="6"/>
      <c r="M108" s="6"/>
      <c r="N108" s="7"/>
      <c r="O108" s="6"/>
      <c r="P108" s="11">
        <v>4854242</v>
      </c>
      <c r="Q108" s="6">
        <v>41358</v>
      </c>
      <c r="R108" s="6" t="s">
        <v>304</v>
      </c>
      <c r="S108" s="6">
        <v>41355</v>
      </c>
    </row>
    <row r="109" spans="1:19" ht="22.5" x14ac:dyDescent="0.25">
      <c r="A109" s="6">
        <v>41351</v>
      </c>
      <c r="B109" s="38" t="s">
        <v>265</v>
      </c>
      <c r="C109" s="6">
        <v>41394</v>
      </c>
      <c r="D109" s="6">
        <v>41365</v>
      </c>
      <c r="E109" s="6"/>
      <c r="F109" s="4" t="s">
        <v>352</v>
      </c>
      <c r="G109" s="5" t="s">
        <v>266</v>
      </c>
      <c r="H109" s="8">
        <v>3565</v>
      </c>
      <c r="I109" s="5" t="s">
        <v>267</v>
      </c>
      <c r="J109" s="8">
        <v>3565</v>
      </c>
      <c r="K109" s="6">
        <v>41365</v>
      </c>
      <c r="L109" s="11">
        <v>4861429</v>
      </c>
      <c r="M109" s="6">
        <v>41359</v>
      </c>
      <c r="N109" s="7">
        <v>4907900</v>
      </c>
      <c r="O109" s="6">
        <v>41365</v>
      </c>
      <c r="P109" s="6"/>
      <c r="Q109" s="6"/>
      <c r="R109" s="6" t="s">
        <v>351</v>
      </c>
      <c r="S109" s="6">
        <v>41361</v>
      </c>
    </row>
    <row r="110" spans="1:19" ht="22.5" x14ac:dyDescent="0.25">
      <c r="A110" s="37">
        <v>41351</v>
      </c>
      <c r="B110" s="38" t="s">
        <v>262</v>
      </c>
      <c r="C110" s="6"/>
      <c r="D110" s="6">
        <v>41355</v>
      </c>
      <c r="E110" s="6"/>
      <c r="F110" s="4" t="s">
        <v>273</v>
      </c>
      <c r="G110" s="5" t="s">
        <v>263</v>
      </c>
      <c r="H110" s="15">
        <v>2850</v>
      </c>
      <c r="I110" s="14" t="s">
        <v>264</v>
      </c>
      <c r="J110" s="8">
        <v>2850</v>
      </c>
      <c r="K110" s="6">
        <v>41355</v>
      </c>
      <c r="L110" s="6"/>
      <c r="M110" s="6"/>
      <c r="N110" s="7"/>
      <c r="O110" s="6"/>
      <c r="P110" s="11">
        <v>4847637</v>
      </c>
      <c r="Q110" s="6">
        <v>41355</v>
      </c>
      <c r="R110" s="6" t="s">
        <v>272</v>
      </c>
      <c r="S110" s="6">
        <v>41351</v>
      </c>
    </row>
    <row r="111" spans="1:19" ht="28.5" customHeight="1" x14ac:dyDescent="0.25">
      <c r="A111" s="37">
        <v>41351</v>
      </c>
      <c r="B111" s="38" t="s">
        <v>458</v>
      </c>
      <c r="C111" s="6">
        <v>41382</v>
      </c>
      <c r="D111" s="6">
        <v>41394</v>
      </c>
      <c r="E111" s="6"/>
      <c r="F111" s="4" t="s">
        <v>498</v>
      </c>
      <c r="G111" s="5" t="s">
        <v>459</v>
      </c>
      <c r="H111" s="8">
        <v>3310</v>
      </c>
      <c r="I111" s="5" t="s">
        <v>169</v>
      </c>
      <c r="J111" s="8">
        <v>3310</v>
      </c>
      <c r="K111" s="6">
        <v>41394</v>
      </c>
      <c r="L111" s="6"/>
      <c r="M111" s="6"/>
      <c r="N111" s="7"/>
      <c r="O111" s="6"/>
      <c r="P111" s="11" t="s">
        <v>499</v>
      </c>
      <c r="Q111" s="6">
        <v>41394</v>
      </c>
      <c r="R111" s="6" t="s">
        <v>500</v>
      </c>
      <c r="S111" s="6">
        <v>41389</v>
      </c>
    </row>
    <row r="112" spans="1:19" ht="28.5" customHeight="1" x14ac:dyDescent="0.25">
      <c r="A112" s="37">
        <v>41351</v>
      </c>
      <c r="B112" s="38" t="s">
        <v>1068</v>
      </c>
      <c r="C112" s="6"/>
      <c r="D112" s="6">
        <v>41589</v>
      </c>
      <c r="E112" s="6"/>
      <c r="F112" s="34" t="s">
        <v>1125</v>
      </c>
      <c r="G112" s="5" t="s">
        <v>1069</v>
      </c>
      <c r="H112" s="8">
        <v>99000</v>
      </c>
      <c r="I112" s="5" t="s">
        <v>1070</v>
      </c>
      <c r="J112" s="8">
        <v>99000</v>
      </c>
      <c r="K112" s="6">
        <v>41589</v>
      </c>
      <c r="L112" s="6"/>
      <c r="M112" s="6"/>
      <c r="N112" s="7"/>
      <c r="O112" s="6"/>
      <c r="P112" s="11" t="s">
        <v>1128</v>
      </c>
      <c r="Q112" s="6">
        <v>41589</v>
      </c>
      <c r="R112" s="6" t="s">
        <v>1129</v>
      </c>
      <c r="S112" s="6">
        <v>41575</v>
      </c>
    </row>
    <row r="113" spans="1:19" ht="28.5" customHeight="1" x14ac:dyDescent="0.25">
      <c r="A113" s="37">
        <v>41351</v>
      </c>
      <c r="B113" s="38" t="s">
        <v>1104</v>
      </c>
      <c r="C113" s="6"/>
      <c r="D113" s="6">
        <v>41596</v>
      </c>
      <c r="E113" s="6"/>
      <c r="F113" s="34" t="s">
        <v>1158</v>
      </c>
      <c r="G113" s="5" t="s">
        <v>1105</v>
      </c>
      <c r="H113" s="8">
        <v>1800</v>
      </c>
      <c r="I113" s="5" t="s">
        <v>622</v>
      </c>
      <c r="J113" s="8">
        <v>1800</v>
      </c>
      <c r="K113" s="6">
        <v>41596</v>
      </c>
      <c r="L113" s="6"/>
      <c r="M113" s="6"/>
      <c r="N113" s="7"/>
      <c r="O113" s="6"/>
      <c r="P113" s="11" t="s">
        <v>1157</v>
      </c>
      <c r="Q113" s="6">
        <v>41596</v>
      </c>
      <c r="R113" s="6" t="s">
        <v>1159</v>
      </c>
      <c r="S113" s="6">
        <v>41585</v>
      </c>
    </row>
    <row r="114" spans="1:19" ht="28.5" customHeight="1" x14ac:dyDescent="0.25">
      <c r="A114" s="37">
        <v>41351</v>
      </c>
      <c r="B114" s="38" t="s">
        <v>1260</v>
      </c>
      <c r="C114" s="6"/>
      <c r="D114" s="6">
        <v>41634</v>
      </c>
      <c r="E114" s="6"/>
      <c r="F114" s="34" t="s">
        <v>1411</v>
      </c>
      <c r="G114" s="5" t="s">
        <v>1252</v>
      </c>
      <c r="H114" s="8">
        <v>73192</v>
      </c>
      <c r="I114" s="5" t="s">
        <v>1245</v>
      </c>
      <c r="J114" s="8">
        <v>73192</v>
      </c>
      <c r="K114" s="6">
        <v>41634</v>
      </c>
      <c r="L114" s="6"/>
      <c r="M114" s="6"/>
      <c r="N114" s="7"/>
      <c r="O114" s="6"/>
      <c r="P114" s="11" t="s">
        <v>1449</v>
      </c>
      <c r="Q114" s="6">
        <v>41634</v>
      </c>
      <c r="R114" s="6" t="s">
        <v>1450</v>
      </c>
      <c r="S114" s="6">
        <v>41628</v>
      </c>
    </row>
    <row r="115" spans="1:19" ht="27.75" customHeight="1" x14ac:dyDescent="0.25">
      <c r="A115" s="6">
        <v>41354</v>
      </c>
      <c r="B115" s="6" t="s">
        <v>280</v>
      </c>
      <c r="C115" s="6">
        <v>41379</v>
      </c>
      <c r="D115" s="6">
        <v>41381</v>
      </c>
      <c r="E115" s="6"/>
      <c r="F115" s="4" t="s">
        <v>423</v>
      </c>
      <c r="G115" s="5" t="s">
        <v>284</v>
      </c>
      <c r="H115" s="8">
        <v>16112.5</v>
      </c>
      <c r="I115" s="8" t="s">
        <v>281</v>
      </c>
      <c r="J115" s="8">
        <v>16112.5</v>
      </c>
      <c r="K115" s="6">
        <v>41381</v>
      </c>
      <c r="L115" s="6"/>
      <c r="M115" s="6"/>
      <c r="N115" s="7"/>
      <c r="O115" s="6"/>
      <c r="P115" s="11">
        <v>5020057</v>
      </c>
      <c r="Q115" s="6">
        <v>41381</v>
      </c>
      <c r="R115" s="6" t="s">
        <v>422</v>
      </c>
      <c r="S115" s="6">
        <v>41359</v>
      </c>
    </row>
    <row r="116" spans="1:19" ht="24.75" customHeight="1" x14ac:dyDescent="0.25">
      <c r="A116" s="6">
        <v>41354</v>
      </c>
      <c r="B116" s="6" t="s">
        <v>282</v>
      </c>
      <c r="C116" s="6">
        <v>41400</v>
      </c>
      <c r="D116" s="6">
        <v>41373</v>
      </c>
      <c r="E116" s="6"/>
      <c r="F116" s="4" t="s">
        <v>385</v>
      </c>
      <c r="G116" s="5" t="s">
        <v>285</v>
      </c>
      <c r="H116" s="8">
        <v>925</v>
      </c>
      <c r="I116" s="8" t="s">
        <v>283</v>
      </c>
      <c r="J116" s="8">
        <v>925</v>
      </c>
      <c r="K116" s="6">
        <v>41373</v>
      </c>
      <c r="L116" s="6"/>
      <c r="M116" s="6"/>
      <c r="N116" s="7"/>
      <c r="O116" s="6"/>
      <c r="P116" s="11">
        <v>4963083</v>
      </c>
      <c r="Q116" s="6">
        <v>41373</v>
      </c>
      <c r="R116" s="6" t="s">
        <v>378</v>
      </c>
      <c r="S116" s="6">
        <v>41358</v>
      </c>
    </row>
    <row r="117" spans="1:19" ht="27" customHeight="1" x14ac:dyDescent="0.25">
      <c r="A117" s="6">
        <v>41354</v>
      </c>
      <c r="B117" s="6" t="s">
        <v>289</v>
      </c>
      <c r="C117" s="6">
        <v>41400</v>
      </c>
      <c r="D117" s="6">
        <v>41373</v>
      </c>
      <c r="E117" s="6"/>
      <c r="F117" s="4" t="s">
        <v>385</v>
      </c>
      <c r="G117" s="5" t="s">
        <v>142</v>
      </c>
      <c r="H117" s="8">
        <v>1920</v>
      </c>
      <c r="I117" s="8" t="s">
        <v>290</v>
      </c>
      <c r="J117" s="8">
        <v>1920</v>
      </c>
      <c r="K117" s="6">
        <v>41373</v>
      </c>
      <c r="L117" s="6"/>
      <c r="M117" s="6"/>
      <c r="N117" s="7"/>
      <c r="O117" s="6"/>
      <c r="P117" s="11">
        <v>4963082</v>
      </c>
      <c r="Q117" s="6">
        <v>41373</v>
      </c>
      <c r="R117" s="6" t="s">
        <v>384</v>
      </c>
      <c r="S117" s="6">
        <v>41358</v>
      </c>
    </row>
    <row r="118" spans="1:19" ht="27" customHeight="1" x14ac:dyDescent="0.25">
      <c r="A118" s="37">
        <v>41354</v>
      </c>
      <c r="B118" s="38" t="s">
        <v>339</v>
      </c>
      <c r="C118" s="6"/>
      <c r="D118" s="6">
        <v>41375</v>
      </c>
      <c r="E118" s="6"/>
      <c r="F118" s="4" t="s">
        <v>391</v>
      </c>
      <c r="G118" s="5" t="s">
        <v>340</v>
      </c>
      <c r="H118" s="15">
        <v>10577.4</v>
      </c>
      <c r="I118" s="14" t="s">
        <v>341</v>
      </c>
      <c r="J118" s="8">
        <v>10577.4</v>
      </c>
      <c r="K118" s="6">
        <v>41375</v>
      </c>
      <c r="L118" s="6"/>
      <c r="M118" s="6"/>
      <c r="N118" s="7"/>
      <c r="O118" s="6"/>
      <c r="P118" s="11" t="s">
        <v>392</v>
      </c>
      <c r="Q118" s="6">
        <v>41375</v>
      </c>
      <c r="R118" s="6" t="s">
        <v>362</v>
      </c>
      <c r="S118" s="6">
        <v>41353</v>
      </c>
    </row>
    <row r="119" spans="1:19" ht="27" customHeight="1" x14ac:dyDescent="0.25">
      <c r="A119" s="37">
        <v>41354</v>
      </c>
      <c r="B119" s="38" t="s">
        <v>1259</v>
      </c>
      <c r="C119" s="6"/>
      <c r="D119" s="6">
        <v>41634</v>
      </c>
      <c r="E119" s="6"/>
      <c r="F119" s="34" t="s">
        <v>1411</v>
      </c>
      <c r="G119" s="5" t="s">
        <v>1250</v>
      </c>
      <c r="H119" s="15">
        <v>53180</v>
      </c>
      <c r="I119" s="14" t="s">
        <v>1245</v>
      </c>
      <c r="J119" s="8">
        <v>53180</v>
      </c>
      <c r="K119" s="6">
        <v>41634</v>
      </c>
      <c r="L119" s="6"/>
      <c r="M119" s="6"/>
      <c r="N119" s="7"/>
      <c r="O119" s="6"/>
      <c r="P119" s="11" t="s">
        <v>1446</v>
      </c>
      <c r="Q119" s="6">
        <v>41634</v>
      </c>
      <c r="R119" s="6" t="s">
        <v>1447</v>
      </c>
      <c r="S119" s="6">
        <v>41628</v>
      </c>
    </row>
    <row r="120" spans="1:19" ht="27" customHeight="1" x14ac:dyDescent="0.25">
      <c r="A120" s="37">
        <v>41354</v>
      </c>
      <c r="B120" s="38" t="s">
        <v>1257</v>
      </c>
      <c r="C120" s="6"/>
      <c r="D120" s="6">
        <v>41634</v>
      </c>
      <c r="E120" s="6"/>
      <c r="F120" s="34" t="s">
        <v>1411</v>
      </c>
      <c r="G120" s="5" t="s">
        <v>1258</v>
      </c>
      <c r="H120" s="15">
        <v>5583</v>
      </c>
      <c r="I120" s="14" t="s">
        <v>1245</v>
      </c>
      <c r="J120" s="8">
        <v>5583</v>
      </c>
      <c r="K120" s="6">
        <v>41634</v>
      </c>
      <c r="L120" s="6"/>
      <c r="M120" s="6"/>
      <c r="N120" s="7"/>
      <c r="O120" s="6"/>
      <c r="P120" s="11" t="s">
        <v>1427</v>
      </c>
      <c r="Q120" s="6">
        <v>41634</v>
      </c>
      <c r="R120" s="6" t="s">
        <v>1428</v>
      </c>
      <c r="S120" s="6">
        <v>41628</v>
      </c>
    </row>
    <row r="121" spans="1:19" ht="22.5" x14ac:dyDescent="0.25">
      <c r="A121" s="6">
        <v>41354</v>
      </c>
      <c r="B121" s="6" t="s">
        <v>291</v>
      </c>
      <c r="C121" s="6"/>
      <c r="D121" s="6">
        <v>41534</v>
      </c>
      <c r="E121" s="6"/>
      <c r="F121" s="4" t="s">
        <v>941</v>
      </c>
      <c r="G121" s="5" t="s">
        <v>292</v>
      </c>
      <c r="H121" s="8">
        <v>4000</v>
      </c>
      <c r="I121" s="5" t="s">
        <v>293</v>
      </c>
      <c r="J121" s="8">
        <v>4000</v>
      </c>
      <c r="K121" s="6">
        <v>41535</v>
      </c>
      <c r="L121" s="11">
        <v>4897915</v>
      </c>
      <c r="M121" s="6">
        <v>41362</v>
      </c>
      <c r="N121" s="7">
        <v>6044745</v>
      </c>
      <c r="O121" s="6">
        <v>41535</v>
      </c>
      <c r="P121" s="6"/>
      <c r="Q121" s="6"/>
      <c r="R121" s="6" t="s">
        <v>940</v>
      </c>
      <c r="S121" s="6">
        <v>41534</v>
      </c>
    </row>
    <row r="122" spans="1:19" ht="22.5" x14ac:dyDescent="0.25">
      <c r="A122" s="6">
        <v>41354</v>
      </c>
      <c r="B122" s="6" t="s">
        <v>294</v>
      </c>
      <c r="C122" s="6"/>
      <c r="D122" s="6">
        <v>41387</v>
      </c>
      <c r="E122" s="6"/>
      <c r="F122" s="4" t="s">
        <v>450</v>
      </c>
      <c r="G122" s="5" t="s">
        <v>295</v>
      </c>
      <c r="H122" s="8">
        <v>3980</v>
      </c>
      <c r="I122" s="5" t="s">
        <v>293</v>
      </c>
      <c r="J122" s="8">
        <v>3980</v>
      </c>
      <c r="K122" s="6">
        <v>41388</v>
      </c>
      <c r="L122" s="11">
        <v>5064333</v>
      </c>
      <c r="M122" s="6">
        <v>41388</v>
      </c>
      <c r="N122" s="7">
        <v>5058394</v>
      </c>
      <c r="O122" s="6">
        <v>41387</v>
      </c>
      <c r="P122" s="6"/>
      <c r="Q122" s="6"/>
      <c r="R122" s="6" t="s">
        <v>454</v>
      </c>
      <c r="S122" s="6">
        <v>41366</v>
      </c>
    </row>
    <row r="123" spans="1:19" ht="22.5" x14ac:dyDescent="0.25">
      <c r="A123" s="6">
        <v>41354</v>
      </c>
      <c r="B123" s="38" t="s">
        <v>296</v>
      </c>
      <c r="C123" s="6"/>
      <c r="D123" s="6">
        <v>41375</v>
      </c>
      <c r="E123" s="6"/>
      <c r="F123" s="4" t="s">
        <v>391</v>
      </c>
      <c r="G123" s="5" t="s">
        <v>297</v>
      </c>
      <c r="H123" s="8">
        <v>5406</v>
      </c>
      <c r="I123" s="5" t="s">
        <v>298</v>
      </c>
      <c r="J123" s="8">
        <v>5406</v>
      </c>
      <c r="K123" s="6">
        <v>41375</v>
      </c>
      <c r="L123" s="11">
        <v>4897913</v>
      </c>
      <c r="M123" s="6">
        <v>41362</v>
      </c>
      <c r="N123" s="7">
        <v>4987812</v>
      </c>
      <c r="O123" s="6">
        <v>41375</v>
      </c>
      <c r="P123" s="6"/>
      <c r="Q123" s="6"/>
      <c r="R123" s="6" t="s">
        <v>397</v>
      </c>
      <c r="S123" s="6">
        <v>41374</v>
      </c>
    </row>
    <row r="124" spans="1:19" ht="32.25" customHeight="1" x14ac:dyDescent="0.25">
      <c r="A124" s="6">
        <v>41354</v>
      </c>
      <c r="B124" s="38" t="s">
        <v>308</v>
      </c>
      <c r="C124" s="6"/>
      <c r="D124" s="6">
        <v>41463</v>
      </c>
      <c r="E124" s="6"/>
      <c r="F124" s="34" t="s">
        <v>771</v>
      </c>
      <c r="G124" s="5" t="s">
        <v>309</v>
      </c>
      <c r="H124" s="8">
        <v>45977</v>
      </c>
      <c r="I124" s="5" t="s">
        <v>310</v>
      </c>
      <c r="J124" s="8">
        <v>45977</v>
      </c>
      <c r="K124" s="6">
        <v>41463</v>
      </c>
      <c r="L124" s="6"/>
      <c r="M124" s="6"/>
      <c r="N124" s="7"/>
      <c r="O124" s="6"/>
      <c r="P124" s="27" t="s">
        <v>773</v>
      </c>
      <c r="Q124" s="6" t="s">
        <v>772</v>
      </c>
      <c r="R124" s="6" t="s">
        <v>223</v>
      </c>
      <c r="S124" s="6">
        <v>41459</v>
      </c>
    </row>
    <row r="125" spans="1:19" ht="22.5" x14ac:dyDescent="0.25">
      <c r="A125" s="6">
        <v>41354</v>
      </c>
      <c r="B125" s="38" t="s">
        <v>311</v>
      </c>
      <c r="C125" s="6"/>
      <c r="D125" s="6">
        <v>41379</v>
      </c>
      <c r="E125" s="6"/>
      <c r="F125" s="4" t="s">
        <v>416</v>
      </c>
      <c r="G125" s="5" t="s">
        <v>312</v>
      </c>
      <c r="H125" s="8">
        <v>5747</v>
      </c>
      <c r="I125" s="5" t="s">
        <v>313</v>
      </c>
      <c r="J125" s="8">
        <v>5747</v>
      </c>
      <c r="K125" s="6">
        <v>41379</v>
      </c>
      <c r="L125" s="11"/>
      <c r="M125" s="6"/>
      <c r="N125" s="7"/>
      <c r="O125" s="6"/>
      <c r="P125" s="6" t="s">
        <v>412</v>
      </c>
      <c r="Q125" s="6" t="s">
        <v>413</v>
      </c>
      <c r="R125" s="6" t="s">
        <v>233</v>
      </c>
      <c r="S125" s="6">
        <v>41363</v>
      </c>
    </row>
    <row r="126" spans="1:19" ht="32.25" customHeight="1" x14ac:dyDescent="0.25">
      <c r="A126" s="6">
        <v>41354</v>
      </c>
      <c r="B126" s="38" t="s">
        <v>314</v>
      </c>
      <c r="C126" s="6"/>
      <c r="D126" s="6">
        <v>41379</v>
      </c>
      <c r="E126" s="6"/>
      <c r="F126" s="4" t="s">
        <v>416</v>
      </c>
      <c r="G126" s="5" t="s">
        <v>315</v>
      </c>
      <c r="H126" s="8">
        <v>3448</v>
      </c>
      <c r="I126" s="5" t="s">
        <v>316</v>
      </c>
      <c r="J126" s="8">
        <v>3448</v>
      </c>
      <c r="K126" s="6">
        <v>41379</v>
      </c>
      <c r="L126" s="11"/>
      <c r="M126" s="6"/>
      <c r="N126" s="7"/>
      <c r="O126" s="6"/>
      <c r="P126" s="6" t="s">
        <v>410</v>
      </c>
      <c r="Q126" s="6" t="s">
        <v>411</v>
      </c>
      <c r="R126" s="6" t="s">
        <v>233</v>
      </c>
      <c r="S126" s="6">
        <v>41363</v>
      </c>
    </row>
    <row r="127" spans="1:19" ht="29.25" customHeight="1" x14ac:dyDescent="0.25">
      <c r="A127" s="6">
        <v>41354</v>
      </c>
      <c r="B127" s="38" t="s">
        <v>317</v>
      </c>
      <c r="C127" s="6"/>
      <c r="D127" s="6">
        <v>41379</v>
      </c>
      <c r="E127" s="6"/>
      <c r="F127" s="4" t="s">
        <v>416</v>
      </c>
      <c r="G127" s="5" t="s">
        <v>318</v>
      </c>
      <c r="H127" s="8">
        <v>11494</v>
      </c>
      <c r="I127" s="5" t="s">
        <v>319</v>
      </c>
      <c r="J127" s="8">
        <v>11494</v>
      </c>
      <c r="K127" s="6">
        <v>41379</v>
      </c>
      <c r="L127" s="11"/>
      <c r="M127" s="6"/>
      <c r="N127" s="7"/>
      <c r="O127" s="6"/>
      <c r="P127" s="6" t="s">
        <v>414</v>
      </c>
      <c r="Q127" s="6" t="s">
        <v>415</v>
      </c>
      <c r="R127" s="6" t="s">
        <v>233</v>
      </c>
      <c r="S127" s="6">
        <v>41363</v>
      </c>
    </row>
    <row r="128" spans="1:19" ht="29.25" customHeight="1" x14ac:dyDescent="0.25">
      <c r="A128" s="6">
        <v>41358</v>
      </c>
      <c r="B128" s="38" t="s">
        <v>428</v>
      </c>
      <c r="C128" s="6">
        <v>41381</v>
      </c>
      <c r="D128" s="6">
        <v>41389</v>
      </c>
      <c r="E128" s="6"/>
      <c r="F128" s="4" t="s">
        <v>467</v>
      </c>
      <c r="G128" s="5" t="s">
        <v>429</v>
      </c>
      <c r="H128" s="8">
        <v>7000</v>
      </c>
      <c r="I128" s="5" t="s">
        <v>169</v>
      </c>
      <c r="J128" s="8">
        <v>7000</v>
      </c>
      <c r="K128" s="6">
        <v>41389</v>
      </c>
      <c r="L128" s="11"/>
      <c r="M128" s="6"/>
      <c r="N128" s="7"/>
      <c r="O128" s="6"/>
      <c r="P128" s="11">
        <v>5074028</v>
      </c>
      <c r="Q128" s="6">
        <v>41389</v>
      </c>
      <c r="R128" s="6" t="s">
        <v>470</v>
      </c>
      <c r="S128" s="6">
        <v>41387</v>
      </c>
    </row>
    <row r="129" spans="1:19" ht="22.5" x14ac:dyDescent="0.25">
      <c r="A129" s="6">
        <v>41358</v>
      </c>
      <c r="B129" s="38" t="s">
        <v>408</v>
      </c>
      <c r="C129" s="6">
        <v>41394</v>
      </c>
      <c r="D129" s="6">
        <v>41383</v>
      </c>
      <c r="E129" s="6"/>
      <c r="F129" s="4" t="s">
        <v>426</v>
      </c>
      <c r="G129" s="5" t="s">
        <v>409</v>
      </c>
      <c r="H129" s="8">
        <v>3600</v>
      </c>
      <c r="I129" s="5" t="s">
        <v>169</v>
      </c>
      <c r="J129" s="8">
        <v>3600</v>
      </c>
      <c r="K129" s="6">
        <v>41383</v>
      </c>
      <c r="L129" s="11"/>
      <c r="M129" s="6"/>
      <c r="N129" s="7"/>
      <c r="O129" s="6"/>
      <c r="P129" s="11">
        <v>5039520</v>
      </c>
      <c r="Q129" s="6">
        <v>41383</v>
      </c>
      <c r="R129" s="6" t="s">
        <v>427</v>
      </c>
      <c r="S129" s="6">
        <v>41358</v>
      </c>
    </row>
    <row r="130" spans="1:19" ht="22.5" x14ac:dyDescent="0.25">
      <c r="A130" s="6">
        <v>41358</v>
      </c>
      <c r="B130" s="38" t="s">
        <v>299</v>
      </c>
      <c r="C130" s="6"/>
      <c r="D130" s="6">
        <v>41372</v>
      </c>
      <c r="E130" s="6"/>
      <c r="F130" s="4" t="s">
        <v>361</v>
      </c>
      <c r="G130" s="5" t="s">
        <v>300</v>
      </c>
      <c r="H130" s="8">
        <v>2000</v>
      </c>
      <c r="I130" s="5" t="s">
        <v>301</v>
      </c>
      <c r="J130" s="8">
        <v>2000</v>
      </c>
      <c r="K130" s="6">
        <v>41372</v>
      </c>
      <c r="L130" s="6"/>
      <c r="M130" s="6"/>
      <c r="N130" s="7"/>
      <c r="O130" s="6"/>
      <c r="P130" s="11">
        <v>4953708</v>
      </c>
      <c r="Q130" s="6">
        <v>41372</v>
      </c>
      <c r="R130" s="6" t="s">
        <v>360</v>
      </c>
      <c r="S130" s="6">
        <v>41363</v>
      </c>
    </row>
    <row r="131" spans="1:19" ht="22.5" x14ac:dyDescent="0.25">
      <c r="A131" s="6">
        <v>41359</v>
      </c>
      <c r="B131" s="38" t="s">
        <v>355</v>
      </c>
      <c r="C131" s="6"/>
      <c r="D131" s="6">
        <v>41389</v>
      </c>
      <c r="E131" s="6"/>
      <c r="F131" s="4" t="s">
        <v>467</v>
      </c>
      <c r="G131" s="5" t="s">
        <v>356</v>
      </c>
      <c r="H131" s="8">
        <v>71093</v>
      </c>
      <c r="I131" s="5" t="s">
        <v>71</v>
      </c>
      <c r="J131" s="8">
        <v>71093</v>
      </c>
      <c r="K131" s="6">
        <v>41389</v>
      </c>
      <c r="L131" s="11">
        <v>4987809</v>
      </c>
      <c r="M131" s="6">
        <v>41375</v>
      </c>
      <c r="N131" s="7">
        <v>5076282</v>
      </c>
      <c r="O131" s="6">
        <v>41389</v>
      </c>
      <c r="P131" s="6"/>
      <c r="Q131" s="6"/>
      <c r="R131" s="6" t="s">
        <v>472</v>
      </c>
      <c r="S131" s="6">
        <v>41376</v>
      </c>
    </row>
    <row r="132" spans="1:19" ht="22.5" x14ac:dyDescent="0.25">
      <c r="A132" s="6">
        <v>41360</v>
      </c>
      <c r="B132" s="38" t="s">
        <v>365</v>
      </c>
      <c r="C132" s="6">
        <v>41411</v>
      </c>
      <c r="D132" s="6">
        <v>41376</v>
      </c>
      <c r="E132" s="6"/>
      <c r="F132" s="4" t="s">
        <v>400</v>
      </c>
      <c r="G132" s="5" t="s">
        <v>366</v>
      </c>
      <c r="H132" s="8">
        <v>1800</v>
      </c>
      <c r="I132" s="5" t="s">
        <v>143</v>
      </c>
      <c r="J132" s="8">
        <v>1800</v>
      </c>
      <c r="K132" s="6">
        <v>41376</v>
      </c>
      <c r="L132" s="6"/>
      <c r="M132" s="6"/>
      <c r="N132" s="7"/>
      <c r="O132" s="6"/>
      <c r="P132" s="11">
        <v>4988542</v>
      </c>
      <c r="Q132" s="6">
        <v>41376</v>
      </c>
      <c r="R132" s="6" t="s">
        <v>399</v>
      </c>
      <c r="S132" s="6">
        <v>41369</v>
      </c>
    </row>
    <row r="133" spans="1:19" ht="22.5" x14ac:dyDescent="0.25">
      <c r="A133" s="6">
        <v>41360</v>
      </c>
      <c r="B133" s="38" t="s">
        <v>337</v>
      </c>
      <c r="C133" s="6"/>
      <c r="D133" s="6">
        <v>41375</v>
      </c>
      <c r="E133" s="6"/>
      <c r="F133" s="4" t="s">
        <v>391</v>
      </c>
      <c r="G133" s="5" t="s">
        <v>284</v>
      </c>
      <c r="H133" s="8">
        <v>29182</v>
      </c>
      <c r="I133" s="5" t="s">
        <v>338</v>
      </c>
      <c r="J133" s="8">
        <v>29182</v>
      </c>
      <c r="K133" s="6">
        <v>41375</v>
      </c>
      <c r="L133" s="11">
        <v>4924661</v>
      </c>
      <c r="M133" s="6">
        <v>41367</v>
      </c>
      <c r="N133" s="7">
        <v>4987815</v>
      </c>
      <c r="O133" s="6">
        <v>41375</v>
      </c>
      <c r="P133" s="6"/>
      <c r="Q133" s="6"/>
      <c r="R133" s="6" t="s">
        <v>398</v>
      </c>
      <c r="S133" s="6">
        <v>41366</v>
      </c>
    </row>
    <row r="134" spans="1:19" ht="22.5" x14ac:dyDescent="0.25">
      <c r="A134" s="6">
        <v>41360</v>
      </c>
      <c r="B134" s="38" t="s">
        <v>367</v>
      </c>
      <c r="C134" s="6">
        <v>41416</v>
      </c>
      <c r="D134" s="6">
        <v>41387</v>
      </c>
      <c r="E134" s="6"/>
      <c r="F134" s="4" t="s">
        <v>450</v>
      </c>
      <c r="G134" s="5" t="s">
        <v>368</v>
      </c>
      <c r="H134" s="8">
        <v>550</v>
      </c>
      <c r="I134" s="5" t="s">
        <v>163</v>
      </c>
      <c r="J134" s="8">
        <v>550</v>
      </c>
      <c r="K134" s="6">
        <v>41387</v>
      </c>
      <c r="L134" s="11"/>
      <c r="M134" s="6"/>
      <c r="N134" s="7"/>
      <c r="O134" s="6"/>
      <c r="P134" s="11">
        <v>5058391</v>
      </c>
      <c r="Q134" s="6">
        <v>41387</v>
      </c>
      <c r="R134" s="6" t="s">
        <v>452</v>
      </c>
      <c r="S134" s="6">
        <v>41382</v>
      </c>
    </row>
    <row r="135" spans="1:19" ht="22.5" x14ac:dyDescent="0.25">
      <c r="A135" s="6">
        <v>41360</v>
      </c>
      <c r="B135" s="38" t="s">
        <v>369</v>
      </c>
      <c r="C135" s="6">
        <v>41424</v>
      </c>
      <c r="D135" s="6">
        <v>41388</v>
      </c>
      <c r="E135" s="6"/>
      <c r="F135" s="4" t="s">
        <v>461</v>
      </c>
      <c r="G135" s="5" t="s">
        <v>370</v>
      </c>
      <c r="H135" s="8">
        <v>17500</v>
      </c>
      <c r="I135" s="5" t="s">
        <v>371</v>
      </c>
      <c r="J135" s="8">
        <v>17500</v>
      </c>
      <c r="K135" s="6">
        <v>41388</v>
      </c>
      <c r="L135" s="11" t="s">
        <v>401</v>
      </c>
      <c r="M135" s="6">
        <v>41376</v>
      </c>
      <c r="N135" s="7">
        <v>5067614</v>
      </c>
      <c r="O135" s="6">
        <v>41388</v>
      </c>
      <c r="P135" s="6"/>
      <c r="Q135" s="6"/>
      <c r="R135" s="6" t="s">
        <v>462</v>
      </c>
      <c r="S135" s="6">
        <v>41383</v>
      </c>
    </row>
    <row r="136" spans="1:19" ht="26.25" customHeight="1" x14ac:dyDescent="0.25">
      <c r="A136" s="6">
        <v>41360</v>
      </c>
      <c r="B136" s="38" t="s">
        <v>320</v>
      </c>
      <c r="C136" s="6">
        <v>41639</v>
      </c>
      <c r="D136" s="6">
        <v>41459</v>
      </c>
      <c r="E136" s="6"/>
      <c r="F136" s="34" t="s">
        <v>757</v>
      </c>
      <c r="G136" s="5" t="s">
        <v>321</v>
      </c>
      <c r="H136" s="8">
        <v>9410</v>
      </c>
      <c r="I136" s="5" t="s">
        <v>322</v>
      </c>
      <c r="J136" s="8">
        <v>9410</v>
      </c>
      <c r="K136" s="6">
        <v>41459</v>
      </c>
      <c r="L136" s="11">
        <v>5190063</v>
      </c>
      <c r="M136" s="6">
        <v>41410</v>
      </c>
      <c r="N136" s="7">
        <v>5543145</v>
      </c>
      <c r="O136" s="6">
        <v>41459</v>
      </c>
      <c r="P136" s="6"/>
      <c r="Q136" s="6"/>
      <c r="R136" s="6" t="s">
        <v>758</v>
      </c>
      <c r="S136" s="6">
        <v>41451</v>
      </c>
    </row>
    <row r="137" spans="1:19" ht="58.5" customHeight="1" x14ac:dyDescent="0.25">
      <c r="A137" s="6">
        <v>41365</v>
      </c>
      <c r="B137" s="38" t="s">
        <v>326</v>
      </c>
      <c r="C137" s="6">
        <v>41639</v>
      </c>
      <c r="D137" s="6">
        <v>41617</v>
      </c>
      <c r="E137" s="6"/>
      <c r="F137" s="4" t="s">
        <v>1394</v>
      </c>
      <c r="G137" s="5" t="s">
        <v>97</v>
      </c>
      <c r="H137" s="20">
        <v>15000</v>
      </c>
      <c r="I137" s="5" t="s">
        <v>327</v>
      </c>
      <c r="J137" s="8">
        <v>15000</v>
      </c>
      <c r="K137" s="6">
        <v>41610</v>
      </c>
      <c r="L137" s="11" t="s">
        <v>1209</v>
      </c>
      <c r="M137" s="6" t="s">
        <v>1210</v>
      </c>
      <c r="N137" s="7">
        <v>5764361</v>
      </c>
      <c r="O137" s="6">
        <v>41492</v>
      </c>
      <c r="P137" s="6"/>
      <c r="Q137" s="6"/>
      <c r="R137" s="6" t="s">
        <v>1392</v>
      </c>
      <c r="S137" s="6" t="s">
        <v>1393</v>
      </c>
    </row>
    <row r="138" spans="1:19" ht="63.75" customHeight="1" x14ac:dyDescent="0.25">
      <c r="A138" s="6">
        <v>41365</v>
      </c>
      <c r="B138" s="38" t="s">
        <v>382</v>
      </c>
      <c r="C138" s="6"/>
      <c r="D138" s="6"/>
      <c r="E138" s="6"/>
      <c r="F138" s="4"/>
      <c r="G138" s="5" t="s">
        <v>383</v>
      </c>
      <c r="H138" s="8">
        <v>11880</v>
      </c>
      <c r="I138" s="5" t="s">
        <v>81</v>
      </c>
      <c r="J138" s="8">
        <v>11880</v>
      </c>
      <c r="K138" s="6">
        <v>41387</v>
      </c>
      <c r="L138" s="6"/>
      <c r="M138" s="6"/>
      <c r="N138" s="7"/>
      <c r="O138" s="6"/>
      <c r="P138" s="11">
        <v>5058387</v>
      </c>
      <c r="Q138" s="6">
        <v>41387</v>
      </c>
      <c r="R138" s="6" t="s">
        <v>1391</v>
      </c>
      <c r="S138" s="6" t="s">
        <v>1390</v>
      </c>
    </row>
    <row r="139" spans="1:19" ht="22.5" x14ac:dyDescent="0.25">
      <c r="A139" s="6">
        <v>41365</v>
      </c>
      <c r="B139" s="38" t="s">
        <v>333</v>
      </c>
      <c r="C139" s="6"/>
      <c r="D139" s="6">
        <v>41417</v>
      </c>
      <c r="E139" s="6"/>
      <c r="F139" s="4" t="s">
        <v>583</v>
      </c>
      <c r="G139" s="5" t="s">
        <v>334</v>
      </c>
      <c r="H139" s="8">
        <v>26245</v>
      </c>
      <c r="I139" s="5" t="s">
        <v>293</v>
      </c>
      <c r="J139" s="8">
        <v>26245</v>
      </c>
      <c r="K139" s="6">
        <v>41417</v>
      </c>
      <c r="L139" s="11">
        <v>4924655</v>
      </c>
      <c r="M139" s="6">
        <v>41367</v>
      </c>
      <c r="N139" s="7">
        <v>5238996</v>
      </c>
      <c r="O139" s="6">
        <v>41417</v>
      </c>
      <c r="P139" s="6"/>
      <c r="Q139" s="6"/>
      <c r="R139" s="6" t="s">
        <v>584</v>
      </c>
      <c r="S139" s="6">
        <v>41415</v>
      </c>
    </row>
    <row r="140" spans="1:19" ht="22.5" x14ac:dyDescent="0.25">
      <c r="A140" s="6">
        <v>41365</v>
      </c>
      <c r="B140" s="38" t="s">
        <v>335</v>
      </c>
      <c r="C140" s="6"/>
      <c r="D140" s="6">
        <v>41387</v>
      </c>
      <c r="E140" s="6"/>
      <c r="F140" s="4" t="s">
        <v>450</v>
      </c>
      <c r="G140" s="5" t="s">
        <v>336</v>
      </c>
      <c r="H140" s="8">
        <v>3878</v>
      </c>
      <c r="I140" s="5" t="s">
        <v>293</v>
      </c>
      <c r="J140" s="8">
        <v>3878</v>
      </c>
      <c r="K140" s="6">
        <v>41387</v>
      </c>
      <c r="L140" s="11">
        <v>4924658</v>
      </c>
      <c r="M140" s="6">
        <v>41367</v>
      </c>
      <c r="N140" s="7">
        <v>5058381</v>
      </c>
      <c r="O140" s="6">
        <v>41387</v>
      </c>
      <c r="P140" s="6"/>
      <c r="Q140" s="6"/>
      <c r="R140" s="6" t="s">
        <v>451</v>
      </c>
      <c r="S140" s="6">
        <v>41381</v>
      </c>
    </row>
    <row r="141" spans="1:19" ht="37.5" customHeight="1" x14ac:dyDescent="0.25">
      <c r="A141" s="6">
        <v>41365</v>
      </c>
      <c r="B141" s="38" t="s">
        <v>363</v>
      </c>
      <c r="C141" s="6">
        <v>41639</v>
      </c>
      <c r="D141" s="6"/>
      <c r="E141" s="6"/>
      <c r="F141" s="4"/>
      <c r="G141" s="5" t="s">
        <v>364</v>
      </c>
      <c r="H141" s="8">
        <v>33000</v>
      </c>
      <c r="I141" s="5" t="s">
        <v>88</v>
      </c>
      <c r="J141" s="8">
        <v>3600</v>
      </c>
      <c r="K141" s="6">
        <v>41422</v>
      </c>
      <c r="L141" s="11" t="s">
        <v>611</v>
      </c>
      <c r="M141" s="6">
        <v>41422</v>
      </c>
      <c r="N141" s="7"/>
      <c r="O141" s="6"/>
      <c r="P141" s="6"/>
      <c r="Q141" s="6"/>
      <c r="R141" s="6" t="s">
        <v>1454</v>
      </c>
      <c r="S141" s="6">
        <v>41394</v>
      </c>
    </row>
    <row r="142" spans="1:19" ht="119.25" customHeight="1" x14ac:dyDescent="0.25">
      <c r="A142" s="6">
        <v>41365</v>
      </c>
      <c r="B142" s="38" t="s">
        <v>441</v>
      </c>
      <c r="C142" s="6">
        <v>41639</v>
      </c>
      <c r="D142" s="6">
        <v>41563</v>
      </c>
      <c r="E142" s="6"/>
      <c r="F142" s="4" t="s">
        <v>1389</v>
      </c>
      <c r="G142" s="5" t="s">
        <v>77</v>
      </c>
      <c r="H142" s="15">
        <v>80122</v>
      </c>
      <c r="I142" s="21" t="s">
        <v>78</v>
      </c>
      <c r="J142" s="8">
        <v>80122</v>
      </c>
      <c r="K142" s="6">
        <v>41563</v>
      </c>
      <c r="L142" s="11"/>
      <c r="M142" s="6"/>
      <c r="N142" s="7" t="s">
        <v>1018</v>
      </c>
      <c r="O142" s="6" t="s">
        <v>1019</v>
      </c>
      <c r="P142" s="6"/>
      <c r="Q142" s="6"/>
      <c r="R142" s="6" t="s">
        <v>1020</v>
      </c>
      <c r="S142" s="6" t="s">
        <v>1021</v>
      </c>
    </row>
    <row r="143" spans="1:19" ht="26.25" customHeight="1" x14ac:dyDescent="0.25">
      <c r="A143" s="6">
        <v>41365</v>
      </c>
      <c r="B143" s="38" t="s">
        <v>626</v>
      </c>
      <c r="C143" s="6">
        <v>41639</v>
      </c>
      <c r="D143" s="6"/>
      <c r="E143" s="6"/>
      <c r="F143" s="4"/>
      <c r="G143" s="5" t="s">
        <v>627</v>
      </c>
      <c r="H143" s="15">
        <v>25000</v>
      </c>
      <c r="I143" s="5" t="s">
        <v>81</v>
      </c>
      <c r="J143" s="8">
        <v>4000</v>
      </c>
      <c r="K143" s="6">
        <v>41432</v>
      </c>
      <c r="L143" s="11" t="s">
        <v>663</v>
      </c>
      <c r="M143" s="6">
        <v>41432</v>
      </c>
      <c r="N143" s="7"/>
      <c r="O143" s="6"/>
      <c r="P143" s="6"/>
      <c r="Q143" s="6"/>
      <c r="R143" s="6" t="s">
        <v>664</v>
      </c>
      <c r="S143" s="6">
        <v>41424</v>
      </c>
    </row>
    <row r="144" spans="1:19" ht="80.25" customHeight="1" x14ac:dyDescent="0.25">
      <c r="A144" s="6">
        <v>41365</v>
      </c>
      <c r="B144" s="38" t="s">
        <v>501</v>
      </c>
      <c r="C144" s="6">
        <v>41639</v>
      </c>
      <c r="D144" s="6"/>
      <c r="E144" s="6"/>
      <c r="F144" s="4"/>
      <c r="G144" s="5" t="s">
        <v>94</v>
      </c>
      <c r="H144" s="8">
        <v>75000</v>
      </c>
      <c r="I144" s="5" t="s">
        <v>95</v>
      </c>
      <c r="J144" s="8">
        <v>52219.5</v>
      </c>
      <c r="K144" s="6">
        <v>41628</v>
      </c>
      <c r="L144" s="11" t="s">
        <v>797</v>
      </c>
      <c r="M144" s="6" t="s">
        <v>798</v>
      </c>
      <c r="N144" s="7" t="s">
        <v>1314</v>
      </c>
      <c r="O144" s="6" t="s">
        <v>1313</v>
      </c>
      <c r="P144" s="6"/>
      <c r="Q144" s="6"/>
      <c r="R144" s="6" t="s">
        <v>1315</v>
      </c>
      <c r="S144" s="6" t="s">
        <v>1316</v>
      </c>
    </row>
    <row r="145" spans="1:19" ht="37.5" customHeight="1" x14ac:dyDescent="0.25">
      <c r="A145" s="6">
        <v>41365</v>
      </c>
      <c r="B145" s="38" t="s">
        <v>1086</v>
      </c>
      <c r="C145" s="6"/>
      <c r="D145" s="6">
        <v>41583</v>
      </c>
      <c r="E145" s="6"/>
      <c r="F145" s="34" t="s">
        <v>1107</v>
      </c>
      <c r="G145" s="5" t="s">
        <v>1087</v>
      </c>
      <c r="H145" s="8">
        <v>9922</v>
      </c>
      <c r="I145" s="5" t="s">
        <v>1088</v>
      </c>
      <c r="J145" s="8">
        <v>9922</v>
      </c>
      <c r="K145" s="6">
        <v>41583</v>
      </c>
      <c r="L145" s="11"/>
      <c r="M145" s="6"/>
      <c r="N145" s="7"/>
      <c r="O145" s="6"/>
      <c r="P145" s="11">
        <v>6399705</v>
      </c>
      <c r="Q145" s="6">
        <v>41583</v>
      </c>
      <c r="R145" s="6" t="s">
        <v>1108</v>
      </c>
      <c r="S145" s="6">
        <v>41576</v>
      </c>
    </row>
    <row r="146" spans="1:19" ht="23.25" customHeight="1" x14ac:dyDescent="0.25">
      <c r="A146" s="6">
        <v>41365</v>
      </c>
      <c r="B146" s="38" t="s">
        <v>1261</v>
      </c>
      <c r="C146" s="6"/>
      <c r="D146" s="6">
        <v>41634</v>
      </c>
      <c r="E146" s="6"/>
      <c r="F146" s="34" t="s">
        <v>1411</v>
      </c>
      <c r="G146" s="5" t="s">
        <v>1252</v>
      </c>
      <c r="H146" s="8">
        <v>98513</v>
      </c>
      <c r="I146" s="5" t="s">
        <v>1245</v>
      </c>
      <c r="J146" s="8">
        <v>98513</v>
      </c>
      <c r="K146" s="6">
        <v>41634</v>
      </c>
      <c r="L146" s="11"/>
      <c r="M146" s="6"/>
      <c r="N146" s="7"/>
      <c r="O146" s="6"/>
      <c r="P146" s="11" t="s">
        <v>1451</v>
      </c>
      <c r="Q146" s="6">
        <v>41634</v>
      </c>
      <c r="R146" s="6" t="s">
        <v>1452</v>
      </c>
      <c r="S146" s="6">
        <v>41628</v>
      </c>
    </row>
    <row r="147" spans="1:19" ht="28.5" customHeight="1" x14ac:dyDescent="0.25">
      <c r="A147" s="6">
        <v>41365</v>
      </c>
      <c r="B147" s="38" t="s">
        <v>1253</v>
      </c>
      <c r="C147" s="6"/>
      <c r="D147" s="6">
        <v>41634</v>
      </c>
      <c r="E147" s="6"/>
      <c r="F147" s="34" t="s">
        <v>1411</v>
      </c>
      <c r="G147" s="5" t="s">
        <v>1258</v>
      </c>
      <c r="H147" s="8">
        <v>5368</v>
      </c>
      <c r="I147" s="5" t="s">
        <v>1245</v>
      </c>
      <c r="J147" s="8">
        <v>5368</v>
      </c>
      <c r="K147" s="6">
        <v>41634</v>
      </c>
      <c r="L147" s="11"/>
      <c r="M147" s="6"/>
      <c r="N147" s="7"/>
      <c r="O147" s="6"/>
      <c r="P147" s="11" t="s">
        <v>1429</v>
      </c>
      <c r="Q147" s="6">
        <v>41634</v>
      </c>
      <c r="R147" s="6" t="s">
        <v>1430</v>
      </c>
      <c r="S147" s="6">
        <v>41628</v>
      </c>
    </row>
    <row r="148" spans="1:19" ht="22.5" x14ac:dyDescent="0.25">
      <c r="A148" s="6">
        <v>41367</v>
      </c>
      <c r="B148" s="38" t="s">
        <v>342</v>
      </c>
      <c r="C148" s="6">
        <v>41394</v>
      </c>
      <c r="D148" s="6">
        <v>41375</v>
      </c>
      <c r="E148" s="6"/>
      <c r="F148" s="4" t="s">
        <v>391</v>
      </c>
      <c r="G148" s="5" t="s">
        <v>343</v>
      </c>
      <c r="H148" s="8">
        <v>6486</v>
      </c>
      <c r="I148" s="5" t="s">
        <v>344</v>
      </c>
      <c r="J148" s="8">
        <v>6486.5</v>
      </c>
      <c r="K148" s="6">
        <v>41375</v>
      </c>
      <c r="L148" s="6"/>
      <c r="M148" s="6"/>
      <c r="N148" s="7"/>
      <c r="O148" s="6"/>
      <c r="P148" s="11">
        <v>4982485</v>
      </c>
      <c r="Q148" s="6">
        <v>41375</v>
      </c>
      <c r="R148" s="6" t="s">
        <v>233</v>
      </c>
      <c r="S148" s="6">
        <v>41373</v>
      </c>
    </row>
    <row r="149" spans="1:19" ht="22.5" x14ac:dyDescent="0.25">
      <c r="A149" s="6">
        <v>41367</v>
      </c>
      <c r="B149" s="38" t="s">
        <v>345</v>
      </c>
      <c r="C149" s="6">
        <v>41394</v>
      </c>
      <c r="D149" s="6">
        <v>41375</v>
      </c>
      <c r="E149" s="6"/>
      <c r="F149" s="4" t="s">
        <v>391</v>
      </c>
      <c r="G149" s="5" t="s">
        <v>343</v>
      </c>
      <c r="H149" s="8">
        <v>9110.5</v>
      </c>
      <c r="I149" s="5" t="s">
        <v>344</v>
      </c>
      <c r="J149" s="8">
        <v>9110.5</v>
      </c>
      <c r="K149" s="6">
        <v>41375</v>
      </c>
      <c r="L149" s="6"/>
      <c r="M149" s="6"/>
      <c r="N149" s="7"/>
      <c r="O149" s="6"/>
      <c r="P149" s="11">
        <v>4982488</v>
      </c>
      <c r="Q149" s="6">
        <v>41375</v>
      </c>
      <c r="R149" s="6" t="s">
        <v>233</v>
      </c>
      <c r="S149" s="6">
        <v>41368</v>
      </c>
    </row>
    <row r="150" spans="1:19" ht="22.5" x14ac:dyDescent="0.25">
      <c r="A150" s="6">
        <v>41369</v>
      </c>
      <c r="B150" s="38" t="s">
        <v>374</v>
      </c>
      <c r="C150" s="6">
        <v>41418</v>
      </c>
      <c r="D150" s="6"/>
      <c r="E150" s="6"/>
      <c r="F150" s="4" t="s">
        <v>511</v>
      </c>
      <c r="G150" s="5" t="s">
        <v>145</v>
      </c>
      <c r="H150" s="8">
        <v>360</v>
      </c>
      <c r="I150" s="5" t="s">
        <v>146</v>
      </c>
      <c r="J150" s="8"/>
      <c r="K150" s="6"/>
      <c r="L150" s="6"/>
      <c r="M150" s="6"/>
      <c r="N150" s="7"/>
      <c r="O150" s="6"/>
      <c r="P150" s="6"/>
      <c r="Q150" s="6"/>
      <c r="R150" s="6"/>
      <c r="S150" s="6"/>
    </row>
    <row r="151" spans="1:19" ht="22.5" x14ac:dyDescent="0.25">
      <c r="A151" s="6">
        <v>41369</v>
      </c>
      <c r="B151" s="38" t="s">
        <v>357</v>
      </c>
      <c r="C151" s="6">
        <v>41418</v>
      </c>
      <c r="D151" s="6">
        <v>41387</v>
      </c>
      <c r="E151" s="6"/>
      <c r="F151" s="4" t="s">
        <v>450</v>
      </c>
      <c r="G151" s="5" t="s">
        <v>148</v>
      </c>
      <c r="H151" s="8">
        <v>109.7</v>
      </c>
      <c r="I151" s="5" t="s">
        <v>149</v>
      </c>
      <c r="J151" s="8">
        <v>109.7</v>
      </c>
      <c r="K151" s="6">
        <v>41387</v>
      </c>
      <c r="L151" s="6"/>
      <c r="M151" s="6"/>
      <c r="N151" s="7"/>
      <c r="O151" s="6"/>
      <c r="P151" s="11">
        <v>5058392</v>
      </c>
      <c r="Q151" s="6">
        <v>41387</v>
      </c>
      <c r="R151" s="6" t="s">
        <v>453</v>
      </c>
      <c r="S151" s="6">
        <v>41374</v>
      </c>
    </row>
    <row r="152" spans="1:19" ht="23.25" customHeight="1" x14ac:dyDescent="0.25">
      <c r="A152" s="6">
        <v>41369</v>
      </c>
      <c r="B152" s="38" t="s">
        <v>358</v>
      </c>
      <c r="C152" s="6">
        <v>41418</v>
      </c>
      <c r="D152" s="6">
        <v>41388</v>
      </c>
      <c r="E152" s="6"/>
      <c r="F152" s="4" t="s">
        <v>461</v>
      </c>
      <c r="G152" s="5" t="s">
        <v>284</v>
      </c>
      <c r="H152" s="8">
        <v>6835.5</v>
      </c>
      <c r="I152" s="5" t="s">
        <v>143</v>
      </c>
      <c r="J152" s="8">
        <v>6835.5</v>
      </c>
      <c r="K152" s="6">
        <v>41388</v>
      </c>
      <c r="L152" s="6"/>
      <c r="M152" s="6"/>
      <c r="N152" s="7"/>
      <c r="O152" s="6"/>
      <c r="P152" s="11">
        <v>5064337</v>
      </c>
      <c r="Q152" s="6">
        <v>41388</v>
      </c>
      <c r="R152" s="6" t="s">
        <v>460</v>
      </c>
      <c r="S152" s="6">
        <v>41374</v>
      </c>
    </row>
    <row r="153" spans="1:19" ht="25.5" customHeight="1" x14ac:dyDescent="0.25">
      <c r="A153" s="6">
        <v>41374</v>
      </c>
      <c r="B153" s="38" t="s">
        <v>430</v>
      </c>
      <c r="C153" s="6">
        <v>41438</v>
      </c>
      <c r="D153" s="6"/>
      <c r="E153" s="6"/>
      <c r="F153" s="4" t="s">
        <v>511</v>
      </c>
      <c r="G153" s="5" t="s">
        <v>431</v>
      </c>
      <c r="H153" s="8">
        <v>1620</v>
      </c>
      <c r="I153" s="5" t="s">
        <v>146</v>
      </c>
      <c r="J153" s="8"/>
      <c r="K153" s="6"/>
      <c r="L153" s="6"/>
      <c r="M153" s="6"/>
      <c r="N153" s="7"/>
      <c r="O153" s="6"/>
      <c r="P153" s="6"/>
      <c r="Q153" s="6"/>
      <c r="R153" s="6"/>
      <c r="S153" s="6"/>
    </row>
    <row r="154" spans="1:19" ht="26.25" customHeight="1" x14ac:dyDescent="0.25">
      <c r="A154" s="6">
        <v>41374</v>
      </c>
      <c r="B154" s="38" t="s">
        <v>432</v>
      </c>
      <c r="C154" s="6">
        <v>41431</v>
      </c>
      <c r="D154" s="6">
        <v>41407</v>
      </c>
      <c r="E154" s="6"/>
      <c r="F154" s="4" t="s">
        <v>534</v>
      </c>
      <c r="G154" s="5" t="s">
        <v>433</v>
      </c>
      <c r="H154" s="8">
        <v>41</v>
      </c>
      <c r="I154" s="5" t="s">
        <v>149</v>
      </c>
      <c r="J154" s="8">
        <v>41</v>
      </c>
      <c r="K154" s="6">
        <v>41407</v>
      </c>
      <c r="L154" s="6"/>
      <c r="M154" s="6"/>
      <c r="N154" s="7"/>
      <c r="O154" s="6"/>
      <c r="P154" s="11">
        <v>5158388</v>
      </c>
      <c r="Q154" s="6">
        <v>41407</v>
      </c>
      <c r="R154" s="6" t="s">
        <v>538</v>
      </c>
      <c r="S154" s="6">
        <v>41381</v>
      </c>
    </row>
    <row r="155" spans="1:19" ht="25.5" customHeight="1" x14ac:dyDescent="0.25">
      <c r="A155" s="6">
        <v>41374</v>
      </c>
      <c r="B155" s="38" t="s">
        <v>445</v>
      </c>
      <c r="C155" s="6">
        <v>41452</v>
      </c>
      <c r="D155" s="6">
        <v>41431</v>
      </c>
      <c r="E155" s="6"/>
      <c r="F155" s="4" t="s">
        <v>657</v>
      </c>
      <c r="G155" s="5" t="s">
        <v>446</v>
      </c>
      <c r="H155" s="8">
        <v>1080</v>
      </c>
      <c r="I155" s="5" t="s">
        <v>137</v>
      </c>
      <c r="J155" s="8">
        <v>1080</v>
      </c>
      <c r="K155" s="6">
        <v>41431</v>
      </c>
      <c r="L155" s="6"/>
      <c r="M155" s="6"/>
      <c r="N155" s="7"/>
      <c r="O155" s="6"/>
      <c r="P155" s="7">
        <v>5345618</v>
      </c>
      <c r="Q155" s="6">
        <v>41431</v>
      </c>
      <c r="R155" s="6" t="s">
        <v>659</v>
      </c>
      <c r="S155" s="6">
        <v>41430</v>
      </c>
    </row>
    <row r="156" spans="1:19" ht="24.75" customHeight="1" x14ac:dyDescent="0.25">
      <c r="A156" s="6">
        <v>41374</v>
      </c>
      <c r="B156" s="38" t="s">
        <v>447</v>
      </c>
      <c r="C156" s="6"/>
      <c r="D156" s="6">
        <v>41436</v>
      </c>
      <c r="E156" s="6"/>
      <c r="F156" s="4" t="s">
        <v>667</v>
      </c>
      <c r="G156" s="5" t="s">
        <v>448</v>
      </c>
      <c r="H156" s="8">
        <v>660</v>
      </c>
      <c r="I156" s="5" t="s">
        <v>449</v>
      </c>
      <c r="J156" s="8">
        <v>660</v>
      </c>
      <c r="K156" s="6">
        <v>41436</v>
      </c>
      <c r="L156" s="6"/>
      <c r="M156" s="6"/>
      <c r="N156" s="7"/>
      <c r="O156" s="6"/>
      <c r="P156" s="7">
        <v>5376434</v>
      </c>
      <c r="Q156" s="6">
        <v>41436</v>
      </c>
      <c r="R156" s="6" t="s">
        <v>668</v>
      </c>
      <c r="S156" s="6">
        <v>41414</v>
      </c>
    </row>
    <row r="157" spans="1:19" ht="25.5" customHeight="1" x14ac:dyDescent="0.25">
      <c r="A157" s="6">
        <v>41374</v>
      </c>
      <c r="B157" s="38" t="s">
        <v>442</v>
      </c>
      <c r="C157" s="16">
        <v>41436</v>
      </c>
      <c r="D157" s="6"/>
      <c r="E157" s="6"/>
      <c r="F157" s="4" t="s">
        <v>511</v>
      </c>
      <c r="G157" s="50" t="s">
        <v>145</v>
      </c>
      <c r="H157" s="51">
        <v>900</v>
      </c>
      <c r="I157" s="50" t="s">
        <v>146</v>
      </c>
      <c r="J157" s="8"/>
      <c r="K157" s="6"/>
      <c r="L157" s="6"/>
      <c r="M157" s="6"/>
      <c r="N157" s="7"/>
      <c r="O157" s="6"/>
      <c r="P157" s="6"/>
      <c r="Q157" s="6"/>
      <c r="R157" s="6"/>
      <c r="S157" s="6"/>
    </row>
    <row r="158" spans="1:19" ht="27" customHeight="1" x14ac:dyDescent="0.25">
      <c r="A158" s="6">
        <v>41374</v>
      </c>
      <c r="B158" s="38" t="s">
        <v>434</v>
      </c>
      <c r="C158" s="6">
        <v>41448</v>
      </c>
      <c r="D158" s="6">
        <v>41389</v>
      </c>
      <c r="E158" s="6"/>
      <c r="F158" s="4" t="s">
        <v>467</v>
      </c>
      <c r="G158" s="5" t="s">
        <v>433</v>
      </c>
      <c r="H158" s="8">
        <v>41</v>
      </c>
      <c r="I158" s="5" t="s">
        <v>149</v>
      </c>
      <c r="J158" s="8">
        <v>41</v>
      </c>
      <c r="K158" s="6">
        <v>41389</v>
      </c>
      <c r="L158" s="6"/>
      <c r="M158" s="6"/>
      <c r="N158" s="7"/>
      <c r="O158" s="6"/>
      <c r="P158" s="11">
        <v>5074019</v>
      </c>
      <c r="Q158" s="6">
        <v>41389</v>
      </c>
      <c r="R158" s="6" t="s">
        <v>468</v>
      </c>
      <c r="S158" s="6">
        <v>41381</v>
      </c>
    </row>
    <row r="159" spans="1:19" ht="22.5" x14ac:dyDescent="0.25">
      <c r="A159" s="6">
        <v>41374</v>
      </c>
      <c r="B159" s="38" t="s">
        <v>443</v>
      </c>
      <c r="C159" s="6">
        <v>41449</v>
      </c>
      <c r="D159" s="6"/>
      <c r="E159" s="6"/>
      <c r="F159" s="4" t="s">
        <v>589</v>
      </c>
      <c r="G159" s="50" t="s">
        <v>444</v>
      </c>
      <c r="H159" s="51">
        <v>840</v>
      </c>
      <c r="I159" s="50" t="s">
        <v>137</v>
      </c>
      <c r="J159" s="8"/>
      <c r="K159" s="6"/>
      <c r="L159" s="6"/>
      <c r="M159" s="6"/>
      <c r="N159" s="7"/>
      <c r="O159" s="6"/>
      <c r="P159" s="6"/>
      <c r="Q159" s="6"/>
      <c r="R159" s="6"/>
      <c r="S159" s="6"/>
    </row>
    <row r="160" spans="1:19" ht="27" customHeight="1" x14ac:dyDescent="0.25">
      <c r="A160" s="6">
        <v>41375</v>
      </c>
      <c r="B160" s="38" t="s">
        <v>435</v>
      </c>
      <c r="C160" s="6">
        <v>41436</v>
      </c>
      <c r="D160" s="6">
        <v>41415</v>
      </c>
      <c r="E160" s="6"/>
      <c r="F160" s="4" t="s">
        <v>573</v>
      </c>
      <c r="G160" s="5" t="s">
        <v>436</v>
      </c>
      <c r="H160" s="8">
        <v>1800</v>
      </c>
      <c r="I160" s="5" t="s">
        <v>437</v>
      </c>
      <c r="J160" s="27">
        <v>1800</v>
      </c>
      <c r="K160" s="6">
        <v>41415</v>
      </c>
      <c r="L160" s="6"/>
      <c r="M160" s="6"/>
      <c r="N160" s="7"/>
      <c r="O160" s="6"/>
      <c r="P160" s="7">
        <v>5221258</v>
      </c>
      <c r="Q160" s="6">
        <v>41415</v>
      </c>
      <c r="R160" s="6" t="s">
        <v>575</v>
      </c>
      <c r="S160" s="6" t="s">
        <v>576</v>
      </c>
    </row>
    <row r="161" spans="1:21" ht="22.5" x14ac:dyDescent="0.25">
      <c r="A161" s="37">
        <v>41375</v>
      </c>
      <c r="B161" s="38" t="s">
        <v>402</v>
      </c>
      <c r="C161" s="16">
        <v>41436</v>
      </c>
      <c r="D161" s="16">
        <v>41389</v>
      </c>
      <c r="E161" s="17"/>
      <c r="F161" s="4" t="s">
        <v>467</v>
      </c>
      <c r="G161" s="14" t="s">
        <v>284</v>
      </c>
      <c r="H161" s="15">
        <v>10249.6</v>
      </c>
      <c r="I161" s="14" t="s">
        <v>281</v>
      </c>
      <c r="J161" s="19">
        <v>10249.6</v>
      </c>
      <c r="K161" s="16">
        <v>41389</v>
      </c>
      <c r="L161" s="17"/>
      <c r="M161" s="17"/>
      <c r="N161" s="17"/>
      <c r="O161" s="17"/>
      <c r="P161" s="17">
        <v>5074022</v>
      </c>
      <c r="Q161" s="18">
        <v>41389</v>
      </c>
      <c r="R161" s="17" t="s">
        <v>469</v>
      </c>
      <c r="S161" s="16">
        <v>41381</v>
      </c>
    </row>
    <row r="162" spans="1:21" ht="22.5" x14ac:dyDescent="0.25">
      <c r="A162" s="37">
        <v>41375</v>
      </c>
      <c r="B162" s="38" t="s">
        <v>403</v>
      </c>
      <c r="C162" s="16">
        <v>41436</v>
      </c>
      <c r="D162" s="16">
        <v>41408</v>
      </c>
      <c r="E162" s="17"/>
      <c r="F162" s="4" t="s">
        <v>548</v>
      </c>
      <c r="G162" s="14" t="s">
        <v>379</v>
      </c>
      <c r="H162" s="15">
        <v>3999.63</v>
      </c>
      <c r="I162" s="14" t="s">
        <v>380</v>
      </c>
      <c r="J162" s="17">
        <v>3999.63</v>
      </c>
      <c r="K162" s="16">
        <v>41408</v>
      </c>
      <c r="L162" s="17"/>
      <c r="M162" s="17"/>
      <c r="N162" s="17"/>
      <c r="O162" s="17"/>
      <c r="P162" s="17">
        <v>5167373</v>
      </c>
      <c r="Q162" s="16">
        <v>41408</v>
      </c>
      <c r="R162" s="17" t="s">
        <v>549</v>
      </c>
      <c r="S162" s="17" t="s">
        <v>550</v>
      </c>
      <c r="U162" s="13"/>
    </row>
    <row r="163" spans="1:21" ht="22.5" x14ac:dyDescent="0.25">
      <c r="A163" s="37">
        <v>41375</v>
      </c>
      <c r="B163" s="38" t="s">
        <v>404</v>
      </c>
      <c r="C163" s="16">
        <v>41436</v>
      </c>
      <c r="D163" s="16">
        <v>41389</v>
      </c>
      <c r="E163" s="17"/>
      <c r="F163" s="4" t="s">
        <v>467</v>
      </c>
      <c r="G163" s="14" t="s">
        <v>372</v>
      </c>
      <c r="H163" s="15">
        <v>4982.5</v>
      </c>
      <c r="I163" s="14" t="s">
        <v>373</v>
      </c>
      <c r="J163" s="19">
        <v>4982.5</v>
      </c>
      <c r="K163" s="16">
        <v>41389</v>
      </c>
      <c r="L163" s="17"/>
      <c r="M163" s="17"/>
      <c r="N163" s="17"/>
      <c r="O163" s="17"/>
      <c r="P163" s="17">
        <v>5074014</v>
      </c>
      <c r="Q163" s="16">
        <v>41389</v>
      </c>
      <c r="R163" s="17" t="s">
        <v>471</v>
      </c>
      <c r="S163" s="16">
        <v>41382</v>
      </c>
    </row>
    <row r="164" spans="1:21" ht="27" customHeight="1" x14ac:dyDescent="0.25">
      <c r="A164" s="37">
        <v>41375</v>
      </c>
      <c r="B164" s="38" t="s">
        <v>405</v>
      </c>
      <c r="C164" s="16">
        <v>41436</v>
      </c>
      <c r="D164" s="16">
        <v>41417</v>
      </c>
      <c r="E164" s="17"/>
      <c r="F164" s="4" t="s">
        <v>583</v>
      </c>
      <c r="G164" s="14" t="s">
        <v>377</v>
      </c>
      <c r="H164" s="15">
        <v>1750</v>
      </c>
      <c r="I164" s="14" t="s">
        <v>290</v>
      </c>
      <c r="J164" s="19">
        <v>1750</v>
      </c>
      <c r="K164" s="16">
        <v>41417</v>
      </c>
      <c r="L164" s="17"/>
      <c r="M164" s="17"/>
      <c r="N164" s="17"/>
      <c r="O164" s="17"/>
      <c r="P164" s="17">
        <v>5238994</v>
      </c>
      <c r="Q164" s="16">
        <v>41417</v>
      </c>
      <c r="R164" s="17" t="s">
        <v>582</v>
      </c>
      <c r="S164" s="16">
        <v>41407</v>
      </c>
    </row>
    <row r="165" spans="1:21" ht="22.5" x14ac:dyDescent="0.25">
      <c r="A165" s="37">
        <v>41375</v>
      </c>
      <c r="B165" s="38" t="s">
        <v>406</v>
      </c>
      <c r="C165" s="16">
        <v>41436</v>
      </c>
      <c r="D165" s="16">
        <v>41415</v>
      </c>
      <c r="E165" s="17"/>
      <c r="F165" s="4" t="s">
        <v>573</v>
      </c>
      <c r="G165" s="14" t="s">
        <v>151</v>
      </c>
      <c r="H165" s="15">
        <v>4000</v>
      </c>
      <c r="I165" s="14" t="s">
        <v>381</v>
      </c>
      <c r="J165" s="19">
        <v>4000</v>
      </c>
      <c r="K165" s="16">
        <v>41415</v>
      </c>
      <c r="L165" s="17"/>
      <c r="M165" s="17"/>
      <c r="N165" s="17"/>
      <c r="O165" s="17"/>
      <c r="P165" s="17">
        <v>5221262</v>
      </c>
      <c r="Q165" s="16">
        <v>41415</v>
      </c>
      <c r="R165" s="17" t="s">
        <v>577</v>
      </c>
      <c r="S165" s="16">
        <v>41409</v>
      </c>
    </row>
    <row r="166" spans="1:21" ht="33.75" customHeight="1" x14ac:dyDescent="0.25">
      <c r="A166" s="37">
        <v>41375</v>
      </c>
      <c r="B166" s="38" t="s">
        <v>455</v>
      </c>
      <c r="C166" s="16">
        <v>41451</v>
      </c>
      <c r="D166" s="16">
        <v>41431</v>
      </c>
      <c r="E166" s="17"/>
      <c r="F166" s="4" t="s">
        <v>657</v>
      </c>
      <c r="G166" s="5" t="s">
        <v>456</v>
      </c>
      <c r="H166" s="20">
        <v>95490</v>
      </c>
      <c r="I166" s="21" t="s">
        <v>140</v>
      </c>
      <c r="J166" s="19">
        <v>95490</v>
      </c>
      <c r="K166" s="16">
        <v>41431</v>
      </c>
      <c r="L166" s="17"/>
      <c r="M166" s="17"/>
      <c r="N166" s="17"/>
      <c r="O166" s="17"/>
      <c r="P166" s="17">
        <v>5345613</v>
      </c>
      <c r="Q166" s="16">
        <v>41431</v>
      </c>
      <c r="R166" s="17" t="s">
        <v>233</v>
      </c>
      <c r="S166" s="16">
        <v>41425</v>
      </c>
    </row>
    <row r="167" spans="1:21" ht="22.5" x14ac:dyDescent="0.25">
      <c r="A167" s="43">
        <v>41382</v>
      </c>
      <c r="B167" s="38" t="s">
        <v>438</v>
      </c>
      <c r="C167" s="16">
        <v>41448</v>
      </c>
      <c r="D167" s="16">
        <v>41402</v>
      </c>
      <c r="E167" s="17"/>
      <c r="F167" s="4" t="s">
        <v>526</v>
      </c>
      <c r="G167" s="5" t="s">
        <v>284</v>
      </c>
      <c r="H167" s="20">
        <v>4750</v>
      </c>
      <c r="I167" s="5" t="s">
        <v>143</v>
      </c>
      <c r="J167" s="19">
        <v>4750</v>
      </c>
      <c r="K167" s="16">
        <v>41402</v>
      </c>
      <c r="L167" s="17"/>
      <c r="M167" s="17"/>
      <c r="N167" s="17"/>
      <c r="O167" s="17"/>
      <c r="P167" s="17">
        <v>5143621</v>
      </c>
      <c r="Q167" s="16">
        <v>41402</v>
      </c>
      <c r="R167" s="17" t="s">
        <v>525</v>
      </c>
      <c r="S167" s="16">
        <v>41388</v>
      </c>
    </row>
    <row r="168" spans="1:21" ht="36.75" customHeight="1" x14ac:dyDescent="0.25">
      <c r="A168" s="43">
        <v>41382</v>
      </c>
      <c r="B168" s="38" t="s">
        <v>439</v>
      </c>
      <c r="C168" s="16">
        <v>41448</v>
      </c>
      <c r="D168" s="17"/>
      <c r="E168" s="17"/>
      <c r="F168" s="4" t="s">
        <v>461</v>
      </c>
      <c r="G168" s="5" t="s">
        <v>440</v>
      </c>
      <c r="H168" s="8">
        <v>178.4</v>
      </c>
      <c r="I168" s="5" t="s">
        <v>149</v>
      </c>
      <c r="J168" s="19">
        <v>178.4</v>
      </c>
      <c r="K168" s="16">
        <v>41388</v>
      </c>
      <c r="L168" s="17"/>
      <c r="M168" s="17"/>
      <c r="N168" s="17"/>
      <c r="O168" s="17"/>
      <c r="P168" s="17">
        <v>5067615</v>
      </c>
      <c r="Q168" s="16">
        <v>41388</v>
      </c>
      <c r="R168" s="17" t="s">
        <v>463</v>
      </c>
      <c r="S168" s="16">
        <v>41387</v>
      </c>
    </row>
    <row r="169" spans="1:21" ht="36.75" customHeight="1" x14ac:dyDescent="0.25">
      <c r="A169" s="43">
        <v>41383</v>
      </c>
      <c r="B169" s="38" t="s">
        <v>482</v>
      </c>
      <c r="C169" s="16">
        <v>41432</v>
      </c>
      <c r="D169" s="16">
        <v>41407</v>
      </c>
      <c r="E169" s="17"/>
      <c r="F169" s="4" t="s">
        <v>534</v>
      </c>
      <c r="G169" s="5" t="s">
        <v>142</v>
      </c>
      <c r="H169" s="8">
        <v>2400</v>
      </c>
      <c r="I169" s="5" t="s">
        <v>281</v>
      </c>
      <c r="J169" s="19">
        <v>2400</v>
      </c>
      <c r="K169" s="16">
        <v>41407</v>
      </c>
      <c r="L169" s="17"/>
      <c r="M169" s="17"/>
      <c r="N169" s="17"/>
      <c r="O169" s="17"/>
      <c r="P169" s="17">
        <v>5158377</v>
      </c>
      <c r="Q169" s="16">
        <v>41407</v>
      </c>
      <c r="R169" s="17" t="s">
        <v>533</v>
      </c>
      <c r="S169" s="16">
        <v>41389</v>
      </c>
    </row>
    <row r="170" spans="1:21" ht="36.75" customHeight="1" x14ac:dyDescent="0.25">
      <c r="A170" s="43">
        <v>41383</v>
      </c>
      <c r="B170" s="38" t="s">
        <v>483</v>
      </c>
      <c r="C170" s="16">
        <v>41432</v>
      </c>
      <c r="D170" s="16">
        <v>41407</v>
      </c>
      <c r="E170" s="17"/>
      <c r="F170" s="4" t="s">
        <v>534</v>
      </c>
      <c r="G170" s="5" t="s">
        <v>484</v>
      </c>
      <c r="H170" s="8">
        <v>626</v>
      </c>
      <c r="I170" s="5" t="s">
        <v>485</v>
      </c>
      <c r="J170" s="19">
        <v>626</v>
      </c>
      <c r="K170" s="16">
        <v>41407</v>
      </c>
      <c r="L170" s="17"/>
      <c r="M170" s="17"/>
      <c r="N170" s="17"/>
      <c r="O170" s="17"/>
      <c r="P170" s="17">
        <v>5158398</v>
      </c>
      <c r="Q170" s="16">
        <v>41407</v>
      </c>
      <c r="R170" s="17" t="s">
        <v>539</v>
      </c>
      <c r="S170" s="16">
        <v>41389</v>
      </c>
    </row>
    <row r="171" spans="1:21" ht="36.75" customHeight="1" x14ac:dyDescent="0.25">
      <c r="A171" s="43">
        <v>41383</v>
      </c>
      <c r="B171" s="38" t="s">
        <v>486</v>
      </c>
      <c r="C171" s="16">
        <v>41439</v>
      </c>
      <c r="D171" s="16">
        <v>41417</v>
      </c>
      <c r="E171" s="17"/>
      <c r="F171" s="4" t="s">
        <v>583</v>
      </c>
      <c r="G171" s="5" t="s">
        <v>487</v>
      </c>
      <c r="H171" s="8">
        <v>3850</v>
      </c>
      <c r="I171" s="5" t="s">
        <v>488</v>
      </c>
      <c r="J171" s="19">
        <v>3850</v>
      </c>
      <c r="K171" s="16">
        <v>41417</v>
      </c>
      <c r="L171" s="17"/>
      <c r="M171" s="17"/>
      <c r="N171" s="17"/>
      <c r="O171" s="17"/>
      <c r="P171" s="17">
        <v>5243020</v>
      </c>
      <c r="Q171" s="16">
        <v>41417</v>
      </c>
      <c r="R171" s="17" t="s">
        <v>588</v>
      </c>
      <c r="S171" s="16">
        <v>41411</v>
      </c>
    </row>
    <row r="172" spans="1:21" ht="42" customHeight="1" x14ac:dyDescent="0.25">
      <c r="A172" s="43">
        <v>41383</v>
      </c>
      <c r="B172" s="38" t="s">
        <v>496</v>
      </c>
      <c r="C172" s="16">
        <v>41432</v>
      </c>
      <c r="D172" s="16">
        <v>41407</v>
      </c>
      <c r="E172" s="17"/>
      <c r="F172" s="4" t="s">
        <v>534</v>
      </c>
      <c r="G172" s="5" t="s">
        <v>479</v>
      </c>
      <c r="H172" s="8">
        <v>5124</v>
      </c>
      <c r="I172" s="5" t="s">
        <v>497</v>
      </c>
      <c r="J172" s="17"/>
      <c r="K172" s="16">
        <v>41407</v>
      </c>
      <c r="L172" s="17">
        <v>5158393</v>
      </c>
      <c r="M172" s="16">
        <v>41407</v>
      </c>
      <c r="N172" s="24" t="s">
        <v>541</v>
      </c>
      <c r="O172" s="18" t="s">
        <v>542</v>
      </c>
      <c r="P172" s="17"/>
      <c r="Q172" s="16"/>
      <c r="R172" s="17" t="s">
        <v>540</v>
      </c>
      <c r="S172" s="16">
        <v>41389</v>
      </c>
    </row>
    <row r="173" spans="1:21" ht="36.75" customHeight="1" x14ac:dyDescent="0.25">
      <c r="A173" s="43">
        <v>41383</v>
      </c>
      <c r="B173" s="38" t="s">
        <v>464</v>
      </c>
      <c r="C173" s="16">
        <v>41452</v>
      </c>
      <c r="D173" s="16">
        <v>41431</v>
      </c>
      <c r="E173" s="17"/>
      <c r="F173" s="4" t="s">
        <v>657</v>
      </c>
      <c r="G173" s="5" t="s">
        <v>466</v>
      </c>
      <c r="H173" s="8">
        <v>1750</v>
      </c>
      <c r="I173" s="5" t="s">
        <v>140</v>
      </c>
      <c r="J173" s="19">
        <v>1750</v>
      </c>
      <c r="K173" s="16">
        <v>41431</v>
      </c>
      <c r="L173" s="17"/>
      <c r="M173" s="17"/>
      <c r="N173" s="17"/>
      <c r="O173" s="17"/>
      <c r="P173" s="17">
        <v>5345615</v>
      </c>
      <c r="Q173" s="16">
        <v>41431</v>
      </c>
      <c r="R173" s="17" t="s">
        <v>223</v>
      </c>
      <c r="S173" s="16">
        <v>41425</v>
      </c>
    </row>
    <row r="174" spans="1:21" ht="36.75" customHeight="1" x14ac:dyDescent="0.25">
      <c r="A174" s="43">
        <v>41383</v>
      </c>
      <c r="B174" s="38" t="s">
        <v>465</v>
      </c>
      <c r="C174" s="16">
        <v>41452</v>
      </c>
      <c r="D174" s="16">
        <v>41423</v>
      </c>
      <c r="E174" s="17"/>
      <c r="F174" s="4" t="s">
        <v>630</v>
      </c>
      <c r="G174" s="5" t="s">
        <v>466</v>
      </c>
      <c r="H174" s="8">
        <v>5600</v>
      </c>
      <c r="I174" s="5" t="s">
        <v>140</v>
      </c>
      <c r="J174" s="19">
        <v>5600</v>
      </c>
      <c r="K174" s="16">
        <v>41423</v>
      </c>
      <c r="L174" s="17"/>
      <c r="M174" s="17"/>
      <c r="N174" s="17"/>
      <c r="O174" s="17"/>
      <c r="P174" s="17">
        <v>5279634</v>
      </c>
      <c r="Q174" s="16">
        <v>41423</v>
      </c>
      <c r="R174" s="17" t="s">
        <v>223</v>
      </c>
      <c r="S174" s="16">
        <v>41411</v>
      </c>
    </row>
    <row r="175" spans="1:21" ht="36.75" customHeight="1" x14ac:dyDescent="0.25">
      <c r="A175" s="43">
        <v>41386</v>
      </c>
      <c r="B175" s="38" t="s">
        <v>478</v>
      </c>
      <c r="C175" s="18">
        <v>41436</v>
      </c>
      <c r="D175" s="18">
        <v>41407</v>
      </c>
      <c r="E175" s="17"/>
      <c r="F175" s="4" t="s">
        <v>534</v>
      </c>
      <c r="G175" s="5" t="s">
        <v>479</v>
      </c>
      <c r="H175" s="8">
        <v>11734</v>
      </c>
      <c r="I175" s="5" t="s">
        <v>143</v>
      </c>
      <c r="J175" s="23">
        <v>11734</v>
      </c>
      <c r="K175" s="18">
        <v>41407</v>
      </c>
      <c r="L175" s="22"/>
      <c r="M175" s="22"/>
      <c r="N175" s="22"/>
      <c r="O175" s="22"/>
      <c r="P175" s="22">
        <v>5158380</v>
      </c>
      <c r="Q175" s="18">
        <v>41407</v>
      </c>
      <c r="R175" s="22" t="s">
        <v>535</v>
      </c>
      <c r="S175" s="18">
        <v>41400</v>
      </c>
    </row>
    <row r="176" spans="1:21" ht="25.5" customHeight="1" x14ac:dyDescent="0.25">
      <c r="A176" s="43">
        <v>41386</v>
      </c>
      <c r="B176" s="38" t="s">
        <v>457</v>
      </c>
      <c r="C176" s="16">
        <v>41432</v>
      </c>
      <c r="D176" s="16">
        <v>41415</v>
      </c>
      <c r="E176" s="17"/>
      <c r="F176" s="4" t="s">
        <v>573</v>
      </c>
      <c r="G176" s="5" t="s">
        <v>151</v>
      </c>
      <c r="H176" s="8">
        <v>12800</v>
      </c>
      <c r="I176" s="5" t="s">
        <v>152</v>
      </c>
      <c r="J176" s="19">
        <v>12800</v>
      </c>
      <c r="K176" s="16">
        <v>41415</v>
      </c>
      <c r="L176" s="17"/>
      <c r="M176" s="17"/>
      <c r="N176" s="17"/>
      <c r="O176" s="17"/>
      <c r="P176" s="17">
        <v>5221747</v>
      </c>
      <c r="Q176" s="16">
        <v>41415</v>
      </c>
      <c r="R176" s="17" t="s">
        <v>581</v>
      </c>
      <c r="S176" s="16">
        <v>41410</v>
      </c>
    </row>
    <row r="177" spans="1:19" ht="33.75" customHeight="1" x14ac:dyDescent="0.25">
      <c r="A177" s="43">
        <v>41387</v>
      </c>
      <c r="B177" s="38" t="s">
        <v>480</v>
      </c>
      <c r="C177" s="16">
        <v>41432</v>
      </c>
      <c r="D177" s="16">
        <v>41401</v>
      </c>
      <c r="E177" s="17"/>
      <c r="F177" s="4" t="s">
        <v>524</v>
      </c>
      <c r="G177" s="5" t="s">
        <v>481</v>
      </c>
      <c r="H177" s="8">
        <v>246</v>
      </c>
      <c r="I177" s="5" t="s">
        <v>149</v>
      </c>
      <c r="J177" s="19">
        <v>246</v>
      </c>
      <c r="K177" s="16">
        <v>41401</v>
      </c>
      <c r="L177" s="17"/>
      <c r="M177" s="17"/>
      <c r="N177" s="17"/>
      <c r="O177" s="17"/>
      <c r="P177" s="17">
        <v>5134933</v>
      </c>
      <c r="Q177" s="16">
        <v>41401</v>
      </c>
      <c r="R177" s="17" t="s">
        <v>523</v>
      </c>
      <c r="S177" s="16">
        <v>41393</v>
      </c>
    </row>
    <row r="178" spans="1:19" ht="41.25" customHeight="1" x14ac:dyDescent="0.25">
      <c r="A178" s="43">
        <v>41389</v>
      </c>
      <c r="B178" s="38" t="s">
        <v>473</v>
      </c>
      <c r="C178" s="16">
        <v>41487</v>
      </c>
      <c r="D178" s="16">
        <v>41486</v>
      </c>
      <c r="E178" s="17"/>
      <c r="F178" s="4" t="s">
        <v>838</v>
      </c>
      <c r="G178" s="5" t="s">
        <v>185</v>
      </c>
      <c r="H178" s="8">
        <v>98256</v>
      </c>
      <c r="I178" s="5" t="s">
        <v>186</v>
      </c>
      <c r="J178" s="19">
        <v>98256</v>
      </c>
      <c r="K178" s="16">
        <v>41486</v>
      </c>
      <c r="L178" s="17">
        <v>5345607</v>
      </c>
      <c r="M178" s="16">
        <v>41431</v>
      </c>
      <c r="N178" s="22" t="s">
        <v>840</v>
      </c>
      <c r="O178" s="18" t="s">
        <v>841</v>
      </c>
      <c r="P178" s="17"/>
      <c r="Q178" s="17"/>
      <c r="R178" s="22" t="s">
        <v>842</v>
      </c>
      <c r="S178" s="18" t="s">
        <v>843</v>
      </c>
    </row>
    <row r="179" spans="1:19" ht="22.5" x14ac:dyDescent="0.25">
      <c r="A179" s="43">
        <v>41389</v>
      </c>
      <c r="B179" s="38" t="s">
        <v>489</v>
      </c>
      <c r="C179" s="16">
        <v>41430</v>
      </c>
      <c r="D179" s="16">
        <v>41417</v>
      </c>
      <c r="E179" s="17"/>
      <c r="F179" s="4" t="s">
        <v>583</v>
      </c>
      <c r="G179" s="5" t="s">
        <v>490</v>
      </c>
      <c r="H179" s="8">
        <v>12090</v>
      </c>
      <c r="I179" s="5" t="s">
        <v>491</v>
      </c>
      <c r="J179" s="19">
        <v>12090</v>
      </c>
      <c r="K179" s="16">
        <v>41417</v>
      </c>
      <c r="L179" s="17">
        <v>5158383</v>
      </c>
      <c r="M179" s="16">
        <v>41407</v>
      </c>
      <c r="N179" s="17">
        <v>5242997</v>
      </c>
      <c r="O179" s="16">
        <v>41417</v>
      </c>
      <c r="P179" s="17"/>
      <c r="Q179" s="17"/>
      <c r="R179" s="17" t="s">
        <v>586</v>
      </c>
      <c r="S179" s="16">
        <v>41408</v>
      </c>
    </row>
    <row r="180" spans="1:19" ht="22.5" x14ac:dyDescent="0.25">
      <c r="A180" s="43">
        <v>41389</v>
      </c>
      <c r="B180" s="38" t="s">
        <v>492</v>
      </c>
      <c r="C180" s="16">
        <v>41432</v>
      </c>
      <c r="D180" s="16">
        <v>41417</v>
      </c>
      <c r="E180" s="17"/>
      <c r="F180" s="4" t="s">
        <v>583</v>
      </c>
      <c r="G180" s="5" t="s">
        <v>494</v>
      </c>
      <c r="H180" s="8">
        <v>11400</v>
      </c>
      <c r="I180" s="5" t="s">
        <v>491</v>
      </c>
      <c r="J180" s="19">
        <v>11400</v>
      </c>
      <c r="K180" s="16">
        <v>41417</v>
      </c>
      <c r="L180" s="17">
        <v>5158396</v>
      </c>
      <c r="M180" s="16">
        <v>41407</v>
      </c>
      <c r="N180" s="17">
        <v>5243001</v>
      </c>
      <c r="O180" s="16">
        <v>41417</v>
      </c>
      <c r="P180" s="17"/>
      <c r="Q180" s="17"/>
      <c r="R180" s="17" t="s">
        <v>587</v>
      </c>
      <c r="S180" s="16">
        <v>41408</v>
      </c>
    </row>
    <row r="181" spans="1:19" ht="22.5" x14ac:dyDescent="0.25">
      <c r="A181" s="43">
        <v>41389</v>
      </c>
      <c r="B181" s="38" t="s">
        <v>493</v>
      </c>
      <c r="C181" s="16">
        <v>41430</v>
      </c>
      <c r="D181" s="17"/>
      <c r="E181" s="17"/>
      <c r="F181" s="4" t="s">
        <v>583</v>
      </c>
      <c r="G181" s="5" t="s">
        <v>495</v>
      </c>
      <c r="H181" s="20">
        <v>20970</v>
      </c>
      <c r="I181" s="5" t="s">
        <v>491</v>
      </c>
      <c r="J181" s="19">
        <v>20970</v>
      </c>
      <c r="K181" s="16">
        <v>41417</v>
      </c>
      <c r="L181" s="17">
        <v>5167388</v>
      </c>
      <c r="M181" s="16">
        <v>41408</v>
      </c>
      <c r="N181" s="17">
        <v>5243003</v>
      </c>
      <c r="O181" s="16">
        <v>41417</v>
      </c>
      <c r="P181" s="17"/>
      <c r="Q181" s="17"/>
      <c r="R181" s="17" t="s">
        <v>585</v>
      </c>
      <c r="S181" s="16">
        <v>41408</v>
      </c>
    </row>
    <row r="182" spans="1:19" ht="27.75" customHeight="1" x14ac:dyDescent="0.25">
      <c r="A182" s="43">
        <v>41389</v>
      </c>
      <c r="B182" s="38" t="s">
        <v>475</v>
      </c>
      <c r="C182" s="16">
        <v>41418</v>
      </c>
      <c r="D182" s="16">
        <v>41394</v>
      </c>
      <c r="E182" s="17"/>
      <c r="F182" s="4" t="s">
        <v>498</v>
      </c>
      <c r="G182" s="5" t="s">
        <v>476</v>
      </c>
      <c r="H182" s="8">
        <v>332.8</v>
      </c>
      <c r="I182" s="5" t="s">
        <v>477</v>
      </c>
      <c r="J182" s="19">
        <v>332.8</v>
      </c>
      <c r="K182" s="16">
        <v>41394</v>
      </c>
      <c r="L182" s="17"/>
      <c r="M182" s="17"/>
      <c r="N182" s="17"/>
      <c r="O182" s="17"/>
      <c r="P182" s="17">
        <v>5112380</v>
      </c>
      <c r="Q182" s="16">
        <v>41394</v>
      </c>
      <c r="R182" s="17" t="s">
        <v>508</v>
      </c>
      <c r="S182" s="16">
        <v>41389</v>
      </c>
    </row>
    <row r="183" spans="1:19" ht="22.5" x14ac:dyDescent="0.25">
      <c r="A183" s="43">
        <v>41389</v>
      </c>
      <c r="B183" s="38" t="s">
        <v>505</v>
      </c>
      <c r="C183" s="16"/>
      <c r="D183" s="16">
        <v>41422</v>
      </c>
      <c r="E183" s="17"/>
      <c r="F183" s="4" t="s">
        <v>612</v>
      </c>
      <c r="G183" s="52" t="s">
        <v>506</v>
      </c>
      <c r="H183" s="53">
        <v>2539</v>
      </c>
      <c r="I183" s="5" t="s">
        <v>507</v>
      </c>
      <c r="J183" s="19">
        <v>2539</v>
      </c>
      <c r="K183" s="16">
        <v>41422</v>
      </c>
      <c r="L183" s="17">
        <v>5167369</v>
      </c>
      <c r="M183" s="16">
        <v>41408</v>
      </c>
      <c r="N183" s="17">
        <v>5267056</v>
      </c>
      <c r="O183" s="16">
        <v>41422</v>
      </c>
      <c r="P183" s="17"/>
      <c r="Q183" s="17"/>
      <c r="R183" s="17" t="s">
        <v>592</v>
      </c>
      <c r="S183" s="16">
        <v>41415</v>
      </c>
    </row>
    <row r="184" spans="1:19" ht="22.5" x14ac:dyDescent="0.25">
      <c r="A184" s="43">
        <v>41390</v>
      </c>
      <c r="B184" s="38" t="s">
        <v>590</v>
      </c>
      <c r="C184" s="16">
        <v>41435</v>
      </c>
      <c r="D184" s="17"/>
      <c r="E184" s="17"/>
      <c r="F184" s="4" t="s">
        <v>589</v>
      </c>
      <c r="G184" s="52" t="s">
        <v>591</v>
      </c>
      <c r="H184" s="53">
        <v>25000</v>
      </c>
      <c r="I184" s="5" t="s">
        <v>152</v>
      </c>
      <c r="J184" s="19"/>
      <c r="K184" s="16"/>
      <c r="L184" s="17"/>
      <c r="M184" s="16"/>
      <c r="N184" s="17"/>
      <c r="O184" s="17"/>
      <c r="P184" s="17"/>
      <c r="Q184" s="17"/>
      <c r="R184" s="17"/>
      <c r="S184" s="17"/>
    </row>
    <row r="185" spans="1:19" ht="21" customHeight="1" x14ac:dyDescent="0.25">
      <c r="A185" s="43">
        <v>41390</v>
      </c>
      <c r="B185" s="38" t="s">
        <v>502</v>
      </c>
      <c r="C185" s="16">
        <v>41432</v>
      </c>
      <c r="D185" s="16">
        <v>41407</v>
      </c>
      <c r="E185" s="17"/>
      <c r="F185" s="26"/>
      <c r="G185" s="5" t="s">
        <v>503</v>
      </c>
      <c r="H185" s="8">
        <v>27596</v>
      </c>
      <c r="I185" s="5" t="s">
        <v>504</v>
      </c>
      <c r="J185" s="17" t="s">
        <v>536</v>
      </c>
      <c r="K185" s="16">
        <v>41407</v>
      </c>
      <c r="L185" s="17"/>
      <c r="M185" s="17"/>
      <c r="N185" s="17"/>
      <c r="O185" s="17"/>
      <c r="P185" s="17">
        <v>5159898</v>
      </c>
      <c r="Q185" s="16">
        <v>41407</v>
      </c>
      <c r="R185" s="17" t="s">
        <v>537</v>
      </c>
      <c r="S185" s="16">
        <v>41400</v>
      </c>
    </row>
    <row r="186" spans="1:19" ht="25.5" customHeight="1" x14ac:dyDescent="0.25">
      <c r="A186" s="43">
        <v>41400</v>
      </c>
      <c r="B186" s="38" t="s">
        <v>512</v>
      </c>
      <c r="C186" s="16">
        <v>41436</v>
      </c>
      <c r="D186" s="16">
        <v>41408</v>
      </c>
      <c r="E186" s="17"/>
      <c r="F186" s="26" t="s">
        <v>548</v>
      </c>
      <c r="G186" s="5" t="s">
        <v>366</v>
      </c>
      <c r="H186" s="8">
        <v>180</v>
      </c>
      <c r="I186" s="5" t="s">
        <v>143</v>
      </c>
      <c r="J186" s="19">
        <v>180</v>
      </c>
      <c r="K186" s="16">
        <v>41408</v>
      </c>
      <c r="L186" s="17"/>
      <c r="M186" s="17"/>
      <c r="N186" s="17"/>
      <c r="O186" s="17"/>
      <c r="P186" s="17">
        <v>5167376</v>
      </c>
      <c r="Q186" s="16">
        <v>41408</v>
      </c>
      <c r="R186" s="17" t="s">
        <v>551</v>
      </c>
      <c r="S186" s="16">
        <v>41407</v>
      </c>
    </row>
    <row r="187" spans="1:19" ht="29.25" customHeight="1" x14ac:dyDescent="0.25">
      <c r="A187" s="43">
        <v>41400</v>
      </c>
      <c r="B187" s="38" t="s">
        <v>513</v>
      </c>
      <c r="C187" s="16">
        <v>41436</v>
      </c>
      <c r="D187" s="16">
        <v>41415</v>
      </c>
      <c r="E187" s="17"/>
      <c r="F187" s="26" t="s">
        <v>573</v>
      </c>
      <c r="G187" s="5" t="s">
        <v>476</v>
      </c>
      <c r="H187" s="8">
        <v>742.4</v>
      </c>
      <c r="I187" s="5" t="s">
        <v>477</v>
      </c>
      <c r="J187" s="19">
        <v>742.4</v>
      </c>
      <c r="K187" s="16">
        <v>41415</v>
      </c>
      <c r="L187" s="17"/>
      <c r="M187" s="17"/>
      <c r="N187" s="17"/>
      <c r="O187" s="17"/>
      <c r="P187" s="17">
        <v>5221265</v>
      </c>
      <c r="Q187" s="16">
        <v>41415</v>
      </c>
      <c r="R187" s="17" t="s">
        <v>579</v>
      </c>
      <c r="S187" s="16">
        <v>41408</v>
      </c>
    </row>
    <row r="188" spans="1:19" ht="33.75" customHeight="1" x14ac:dyDescent="0.25">
      <c r="A188" s="43">
        <v>41400</v>
      </c>
      <c r="B188" s="38" t="s">
        <v>514</v>
      </c>
      <c r="C188" s="16">
        <v>41436</v>
      </c>
      <c r="D188" s="16">
        <v>41415</v>
      </c>
      <c r="E188" s="17"/>
      <c r="F188" s="26" t="s">
        <v>573</v>
      </c>
      <c r="G188" s="5" t="s">
        <v>515</v>
      </c>
      <c r="H188" s="8">
        <v>55</v>
      </c>
      <c r="I188" s="5" t="s">
        <v>163</v>
      </c>
      <c r="J188" s="19">
        <v>55</v>
      </c>
      <c r="K188" s="16">
        <v>41415</v>
      </c>
      <c r="L188" s="17"/>
      <c r="M188" s="17"/>
      <c r="N188" s="17"/>
      <c r="O188" s="17"/>
      <c r="P188" s="17">
        <v>5221263</v>
      </c>
      <c r="Q188" s="16">
        <v>41415</v>
      </c>
      <c r="R188" s="17" t="s">
        <v>578</v>
      </c>
      <c r="S188" s="16">
        <v>41409</v>
      </c>
    </row>
    <row r="189" spans="1:19" ht="27.75" customHeight="1" x14ac:dyDescent="0.25">
      <c r="A189" s="43">
        <v>41400</v>
      </c>
      <c r="B189" s="38" t="s">
        <v>516</v>
      </c>
      <c r="C189" s="16">
        <v>41438</v>
      </c>
      <c r="D189" s="16">
        <v>41415</v>
      </c>
      <c r="E189" s="17"/>
      <c r="F189" s="26" t="s">
        <v>573</v>
      </c>
      <c r="G189" s="5" t="s">
        <v>476</v>
      </c>
      <c r="H189" s="8">
        <v>832</v>
      </c>
      <c r="I189" s="5" t="s">
        <v>477</v>
      </c>
      <c r="J189" s="23">
        <v>832</v>
      </c>
      <c r="K189" s="18">
        <v>41415</v>
      </c>
      <c r="L189" s="22"/>
      <c r="M189" s="22"/>
      <c r="N189" s="22"/>
      <c r="O189" s="22"/>
      <c r="P189" s="22">
        <v>5221269</v>
      </c>
      <c r="Q189" s="18">
        <v>41415</v>
      </c>
      <c r="R189" s="22" t="s">
        <v>580</v>
      </c>
      <c r="S189" s="18">
        <v>41410</v>
      </c>
    </row>
    <row r="190" spans="1:19" ht="22.5" x14ac:dyDescent="0.25">
      <c r="A190" s="43">
        <v>41400</v>
      </c>
      <c r="B190" s="38" t="s">
        <v>517</v>
      </c>
      <c r="C190" s="16">
        <v>41452</v>
      </c>
      <c r="D190" s="16">
        <v>41415</v>
      </c>
      <c r="E190" s="17"/>
      <c r="F190" s="26" t="s">
        <v>573</v>
      </c>
      <c r="G190" s="5" t="s">
        <v>476</v>
      </c>
      <c r="H190" s="8">
        <v>1497.6</v>
      </c>
      <c r="I190" s="5" t="s">
        <v>477</v>
      </c>
      <c r="J190" s="19">
        <v>1497.6</v>
      </c>
      <c r="K190" s="16">
        <v>41415</v>
      </c>
      <c r="L190" s="17"/>
      <c r="M190" s="17"/>
      <c r="N190" s="17"/>
      <c r="O190" s="17"/>
      <c r="P190" s="17">
        <v>5221252</v>
      </c>
      <c r="Q190" s="16">
        <v>41415</v>
      </c>
      <c r="R190" s="17" t="s">
        <v>572</v>
      </c>
      <c r="S190" s="16">
        <v>41410</v>
      </c>
    </row>
    <row r="191" spans="1:19" ht="29.25" customHeight="1" x14ac:dyDescent="0.25">
      <c r="A191" s="43">
        <v>41400</v>
      </c>
      <c r="B191" s="38" t="s">
        <v>518</v>
      </c>
      <c r="C191" s="16">
        <v>41428</v>
      </c>
      <c r="D191" s="16">
        <v>41415</v>
      </c>
      <c r="E191" s="17"/>
      <c r="F191" s="26" t="s">
        <v>573</v>
      </c>
      <c r="G191" s="5" t="s">
        <v>476</v>
      </c>
      <c r="H191" s="8">
        <v>1337.6</v>
      </c>
      <c r="I191" s="5" t="s">
        <v>519</v>
      </c>
      <c r="J191" s="19">
        <v>1337.6</v>
      </c>
      <c r="K191" s="16">
        <v>41415</v>
      </c>
      <c r="L191" s="17"/>
      <c r="M191" s="17"/>
      <c r="N191" s="17"/>
      <c r="O191" s="17"/>
      <c r="P191" s="17">
        <v>5221252</v>
      </c>
      <c r="Q191" s="16">
        <v>41415</v>
      </c>
      <c r="R191" s="17" t="s">
        <v>574</v>
      </c>
      <c r="S191" s="16">
        <v>41410</v>
      </c>
    </row>
    <row r="192" spans="1:19" ht="26.25" customHeight="1" x14ac:dyDescent="0.25">
      <c r="A192" s="43">
        <v>41400</v>
      </c>
      <c r="B192" s="38" t="s">
        <v>552</v>
      </c>
      <c r="C192" s="16">
        <v>41439</v>
      </c>
      <c r="D192" s="16">
        <v>41423</v>
      </c>
      <c r="E192" s="17"/>
      <c r="F192" s="26" t="s">
        <v>630</v>
      </c>
      <c r="G192" s="5" t="s">
        <v>555</v>
      </c>
      <c r="H192" s="8">
        <v>38920</v>
      </c>
      <c r="I192" s="5" t="s">
        <v>140</v>
      </c>
      <c r="J192" s="17" t="s">
        <v>615</v>
      </c>
      <c r="K192" s="16">
        <v>41423</v>
      </c>
      <c r="L192" s="17"/>
      <c r="M192" s="17"/>
      <c r="N192" s="17"/>
      <c r="O192" s="17"/>
      <c r="P192" s="17">
        <v>5279637</v>
      </c>
      <c r="Q192" s="16">
        <v>41423</v>
      </c>
      <c r="R192" s="17" t="s">
        <v>233</v>
      </c>
      <c r="S192" s="16">
        <v>41411</v>
      </c>
    </row>
    <row r="193" spans="1:20" ht="32.25" customHeight="1" x14ac:dyDescent="0.25">
      <c r="A193" s="43">
        <v>41400</v>
      </c>
      <c r="B193" s="38" t="s">
        <v>553</v>
      </c>
      <c r="C193" s="16">
        <v>41452</v>
      </c>
      <c r="D193" s="16">
        <v>41431</v>
      </c>
      <c r="E193" s="17"/>
      <c r="F193" s="26" t="s">
        <v>657</v>
      </c>
      <c r="G193" s="5" t="s">
        <v>555</v>
      </c>
      <c r="H193" s="8">
        <v>42500</v>
      </c>
      <c r="I193" s="5" t="s">
        <v>140</v>
      </c>
      <c r="J193" s="19">
        <v>42500</v>
      </c>
      <c r="K193" s="16">
        <v>41431</v>
      </c>
      <c r="L193" s="17"/>
      <c r="M193" s="17"/>
      <c r="N193" s="17"/>
      <c r="O193" s="17"/>
      <c r="P193" s="17">
        <v>5345634</v>
      </c>
      <c r="Q193" s="16">
        <v>41431</v>
      </c>
      <c r="R193" s="17" t="s">
        <v>233</v>
      </c>
      <c r="S193" s="16">
        <v>41425</v>
      </c>
    </row>
    <row r="194" spans="1:20" ht="22.5" x14ac:dyDescent="0.25">
      <c r="A194" s="43">
        <v>41401</v>
      </c>
      <c r="B194" s="38" t="s">
        <v>558</v>
      </c>
      <c r="C194" s="16">
        <v>41455</v>
      </c>
      <c r="D194" s="16">
        <v>41418</v>
      </c>
      <c r="E194" s="17"/>
      <c r="F194" s="26" t="s">
        <v>609</v>
      </c>
      <c r="G194" s="5" t="s">
        <v>195</v>
      </c>
      <c r="H194" s="8">
        <v>3850</v>
      </c>
      <c r="I194" s="5" t="s">
        <v>196</v>
      </c>
      <c r="J194" s="19">
        <v>3850</v>
      </c>
      <c r="K194" s="16">
        <v>41415</v>
      </c>
      <c r="L194" s="17"/>
      <c r="M194" s="17"/>
      <c r="N194" s="17"/>
      <c r="O194" s="17"/>
      <c r="P194" s="25">
        <v>4920</v>
      </c>
      <c r="Q194" s="16">
        <v>41415</v>
      </c>
      <c r="R194" s="17" t="s">
        <v>608</v>
      </c>
      <c r="S194" s="16">
        <v>41418</v>
      </c>
    </row>
    <row r="195" spans="1:20" ht="33.75" x14ac:dyDescent="0.25">
      <c r="A195" s="43">
        <v>41402</v>
      </c>
      <c r="B195" s="38" t="s">
        <v>554</v>
      </c>
      <c r="C195" s="16"/>
      <c r="D195" s="17"/>
      <c r="E195" s="17"/>
      <c r="F195" s="4" t="s">
        <v>589</v>
      </c>
      <c r="G195" s="5" t="s">
        <v>556</v>
      </c>
      <c r="H195" s="8">
        <v>22400</v>
      </c>
      <c r="I195" s="5" t="s">
        <v>557</v>
      </c>
      <c r="J195" s="17"/>
      <c r="K195" s="17"/>
      <c r="L195" s="17"/>
      <c r="M195" s="17"/>
      <c r="N195" s="17"/>
      <c r="O195" s="17"/>
      <c r="P195" s="17"/>
      <c r="Q195" s="17"/>
      <c r="R195" s="17"/>
      <c r="S195" s="17"/>
    </row>
    <row r="196" spans="1:20" ht="31.5" customHeight="1" x14ac:dyDescent="0.25">
      <c r="A196" s="43">
        <v>41402</v>
      </c>
      <c r="B196" s="38" t="s">
        <v>600</v>
      </c>
      <c r="C196" s="16">
        <v>41431</v>
      </c>
      <c r="D196" s="16">
        <v>41417</v>
      </c>
      <c r="E196" s="17"/>
      <c r="F196" s="4" t="s">
        <v>583</v>
      </c>
      <c r="G196" s="5" t="s">
        <v>601</v>
      </c>
      <c r="H196" s="8">
        <v>6896.55</v>
      </c>
      <c r="I196" s="5" t="s">
        <v>602</v>
      </c>
      <c r="J196" s="17">
        <v>6896.55</v>
      </c>
      <c r="K196" s="16">
        <v>41417</v>
      </c>
      <c r="L196" s="17"/>
      <c r="M196" s="17"/>
      <c r="N196" s="22"/>
      <c r="O196" s="22"/>
      <c r="P196" s="22" t="s">
        <v>614</v>
      </c>
      <c r="Q196" s="22" t="s">
        <v>613</v>
      </c>
      <c r="R196" s="17" t="s">
        <v>233</v>
      </c>
      <c r="S196" s="16">
        <v>41410</v>
      </c>
    </row>
    <row r="197" spans="1:20" ht="22.5" x14ac:dyDescent="0.25">
      <c r="A197" s="43">
        <v>41402</v>
      </c>
      <c r="B197" s="54" t="s">
        <v>543</v>
      </c>
      <c r="C197" s="16"/>
      <c r="D197" s="17"/>
      <c r="E197" s="17"/>
      <c r="F197" s="26" t="s">
        <v>560</v>
      </c>
      <c r="G197" s="5" t="s">
        <v>545</v>
      </c>
      <c r="H197" s="20">
        <v>52800</v>
      </c>
      <c r="I197" s="5" t="s">
        <v>546</v>
      </c>
      <c r="J197" s="19">
        <v>52800</v>
      </c>
      <c r="K197" s="16">
        <v>41410</v>
      </c>
      <c r="L197" s="17"/>
      <c r="M197" s="17"/>
      <c r="N197" s="17"/>
      <c r="O197" s="17"/>
      <c r="P197" s="17">
        <v>5190060</v>
      </c>
      <c r="Q197" s="16">
        <v>41410</v>
      </c>
      <c r="R197" s="17" t="s">
        <v>559</v>
      </c>
      <c r="S197" s="16">
        <v>41408</v>
      </c>
    </row>
    <row r="198" spans="1:20" ht="28.5" customHeight="1" x14ac:dyDescent="0.25">
      <c r="A198" s="43">
        <v>41408</v>
      </c>
      <c r="B198" s="54" t="s">
        <v>544</v>
      </c>
      <c r="C198" s="17"/>
      <c r="D198" s="16">
        <v>41421</v>
      </c>
      <c r="E198" s="17"/>
      <c r="F198" s="26" t="s">
        <v>595</v>
      </c>
      <c r="G198" s="5" t="s">
        <v>545</v>
      </c>
      <c r="H198" s="20">
        <v>7500</v>
      </c>
      <c r="I198" s="5" t="s">
        <v>547</v>
      </c>
      <c r="J198" s="19">
        <v>7500</v>
      </c>
      <c r="K198" s="16">
        <v>41415</v>
      </c>
      <c r="L198" s="17"/>
      <c r="M198" s="17"/>
      <c r="N198" s="17"/>
      <c r="O198" s="17"/>
      <c r="P198" s="17">
        <v>5221266</v>
      </c>
      <c r="Q198" s="16">
        <v>41415</v>
      </c>
      <c r="R198" s="17" t="s">
        <v>360</v>
      </c>
      <c r="S198" s="16">
        <v>41421</v>
      </c>
    </row>
    <row r="199" spans="1:20" ht="35.25" customHeight="1" x14ac:dyDescent="0.25">
      <c r="A199" s="43">
        <v>41408</v>
      </c>
      <c r="B199" s="54" t="s">
        <v>562</v>
      </c>
      <c r="C199" s="17"/>
      <c r="D199" s="17"/>
      <c r="E199" s="17"/>
      <c r="F199" s="26" t="s">
        <v>610</v>
      </c>
      <c r="G199" s="5" t="s">
        <v>563</v>
      </c>
      <c r="H199" s="8">
        <v>20000</v>
      </c>
      <c r="I199" s="5" t="s">
        <v>564</v>
      </c>
      <c r="J199" s="19">
        <v>20000</v>
      </c>
      <c r="K199" s="16">
        <v>41417</v>
      </c>
      <c r="L199" s="17"/>
      <c r="M199" s="17"/>
      <c r="N199" s="17"/>
      <c r="O199" s="17"/>
      <c r="P199" s="22">
        <v>5242994</v>
      </c>
      <c r="Q199" s="18">
        <v>41417</v>
      </c>
      <c r="R199" s="17" t="s">
        <v>212</v>
      </c>
      <c r="S199" s="16">
        <v>41414</v>
      </c>
      <c r="T199" s="28"/>
    </row>
    <row r="200" spans="1:20" ht="22.5" x14ac:dyDescent="0.25">
      <c r="A200" s="43">
        <v>41410</v>
      </c>
      <c r="B200" s="38" t="s">
        <v>561</v>
      </c>
      <c r="C200" s="17"/>
      <c r="D200" s="16">
        <v>41417</v>
      </c>
      <c r="E200" s="17"/>
      <c r="F200" s="26" t="s">
        <v>583</v>
      </c>
      <c r="G200" s="5" t="s">
        <v>565</v>
      </c>
      <c r="H200" s="8">
        <v>9349.75</v>
      </c>
      <c r="I200" s="5" t="s">
        <v>566</v>
      </c>
      <c r="J200" s="17">
        <v>9349.75</v>
      </c>
      <c r="K200" s="16">
        <v>41417</v>
      </c>
      <c r="L200" s="17"/>
      <c r="M200" s="17"/>
      <c r="N200" s="17"/>
      <c r="O200" s="17"/>
      <c r="P200" s="17">
        <v>4953</v>
      </c>
      <c r="Q200" s="16">
        <v>41417</v>
      </c>
      <c r="R200" s="17"/>
      <c r="S200" s="17"/>
    </row>
    <row r="201" spans="1:20" ht="22.5" x14ac:dyDescent="0.25">
      <c r="A201" s="43">
        <v>41411</v>
      </c>
      <c r="B201" s="38" t="s">
        <v>569</v>
      </c>
      <c r="C201" s="16">
        <v>41443</v>
      </c>
      <c r="D201" s="18">
        <v>41422</v>
      </c>
      <c r="E201" s="22"/>
      <c r="F201" s="26" t="s">
        <v>612</v>
      </c>
      <c r="G201" s="5" t="s">
        <v>570</v>
      </c>
      <c r="H201" s="8">
        <v>1900</v>
      </c>
      <c r="I201" s="5" t="s">
        <v>571</v>
      </c>
      <c r="J201" s="19">
        <v>1900</v>
      </c>
      <c r="K201" s="16">
        <v>41422</v>
      </c>
      <c r="L201" s="17"/>
      <c r="M201" s="17"/>
      <c r="N201" s="17"/>
      <c r="O201" s="17"/>
      <c r="P201" s="17">
        <v>5267065</v>
      </c>
      <c r="Q201" s="16">
        <v>41422</v>
      </c>
      <c r="R201" s="17" t="s">
        <v>233</v>
      </c>
      <c r="S201" s="16">
        <v>41415</v>
      </c>
    </row>
    <row r="202" spans="1:20" s="29" customFormat="1" ht="22.5" x14ac:dyDescent="0.25">
      <c r="A202" s="16">
        <v>41416</v>
      </c>
      <c r="B202" s="54" t="s">
        <v>593</v>
      </c>
      <c r="C202" s="16">
        <v>41474</v>
      </c>
      <c r="D202" s="17"/>
      <c r="E202" s="17"/>
      <c r="F202" s="26" t="s">
        <v>690</v>
      </c>
      <c r="G202" s="22" t="s">
        <v>591</v>
      </c>
      <c r="H202" s="35">
        <v>17000</v>
      </c>
      <c r="I202" s="17" t="s">
        <v>152</v>
      </c>
      <c r="J202" s="17"/>
      <c r="K202" s="17"/>
      <c r="L202" s="17"/>
      <c r="M202" s="17"/>
      <c r="N202" s="17"/>
      <c r="O202" s="17"/>
      <c r="P202" s="17"/>
      <c r="Q202" s="17"/>
      <c r="R202" s="17"/>
      <c r="S202" s="17"/>
    </row>
    <row r="203" spans="1:20" ht="22.5" x14ac:dyDescent="0.25">
      <c r="A203" s="16">
        <v>41416</v>
      </c>
      <c r="B203" s="17" t="s">
        <v>594</v>
      </c>
      <c r="C203" s="16">
        <v>41472</v>
      </c>
      <c r="D203" s="17"/>
      <c r="E203" s="17"/>
      <c r="F203" s="26" t="s">
        <v>690</v>
      </c>
      <c r="G203" s="22" t="s">
        <v>440</v>
      </c>
      <c r="H203" s="35">
        <v>200</v>
      </c>
      <c r="I203" s="17" t="s">
        <v>149</v>
      </c>
      <c r="J203" s="17"/>
      <c r="K203" s="17"/>
      <c r="L203" s="17"/>
      <c r="M203" s="17"/>
      <c r="N203" s="17"/>
      <c r="O203" s="17"/>
      <c r="P203" s="17"/>
      <c r="Q203" s="17"/>
      <c r="R203" s="17"/>
      <c r="S203" s="17"/>
    </row>
    <row r="204" spans="1:20" ht="22.5" x14ac:dyDescent="0.25">
      <c r="A204" s="16">
        <v>41416</v>
      </c>
      <c r="B204" s="17" t="s">
        <v>596</v>
      </c>
      <c r="C204" s="16">
        <v>41472</v>
      </c>
      <c r="D204" s="17"/>
      <c r="E204" s="17"/>
      <c r="F204" s="26" t="s">
        <v>690</v>
      </c>
      <c r="G204" s="22" t="s">
        <v>145</v>
      </c>
      <c r="H204" s="35">
        <v>1164.8</v>
      </c>
      <c r="I204" s="5" t="s">
        <v>477</v>
      </c>
      <c r="J204" s="17"/>
      <c r="K204" s="17"/>
      <c r="L204" s="17"/>
      <c r="M204" s="17"/>
      <c r="N204" s="17"/>
      <c r="O204" s="17"/>
      <c r="P204" s="17"/>
      <c r="Q204" s="17"/>
      <c r="R204" s="17"/>
      <c r="S204" s="17"/>
    </row>
    <row r="205" spans="1:20" ht="22.5" x14ac:dyDescent="0.25">
      <c r="A205" s="16">
        <v>41416</v>
      </c>
      <c r="B205" s="17" t="s">
        <v>604</v>
      </c>
      <c r="C205" s="16">
        <v>41438</v>
      </c>
      <c r="D205" s="16">
        <v>41432</v>
      </c>
      <c r="E205" s="17"/>
      <c r="F205" s="26" t="s">
        <v>660</v>
      </c>
      <c r="G205" s="22" t="s">
        <v>429</v>
      </c>
      <c r="H205" s="35">
        <v>5580</v>
      </c>
      <c r="I205" s="5" t="s">
        <v>169</v>
      </c>
      <c r="J205" s="19">
        <v>5580</v>
      </c>
      <c r="K205" s="16">
        <v>41432</v>
      </c>
      <c r="L205" s="17"/>
      <c r="M205" s="17"/>
      <c r="N205" s="17"/>
      <c r="O205" s="17"/>
      <c r="P205" s="17">
        <v>5354837</v>
      </c>
      <c r="Q205" s="16">
        <v>41432</v>
      </c>
      <c r="R205" s="17" t="s">
        <v>665</v>
      </c>
      <c r="S205" s="16">
        <v>41416</v>
      </c>
    </row>
    <row r="206" spans="1:20" ht="22.5" x14ac:dyDescent="0.25">
      <c r="A206" s="16">
        <v>41416</v>
      </c>
      <c r="B206" s="17" t="s">
        <v>597</v>
      </c>
      <c r="C206" s="16">
        <v>41472</v>
      </c>
      <c r="D206" s="17"/>
      <c r="E206" s="17"/>
      <c r="F206" s="26" t="s">
        <v>690</v>
      </c>
      <c r="G206" s="5" t="s">
        <v>555</v>
      </c>
      <c r="H206" s="35">
        <v>15000</v>
      </c>
      <c r="I206" s="5" t="s">
        <v>140</v>
      </c>
      <c r="J206" s="17"/>
      <c r="K206" s="17"/>
      <c r="L206" s="17"/>
      <c r="M206" s="17"/>
      <c r="N206" s="17"/>
      <c r="O206" s="17"/>
      <c r="P206" s="17"/>
      <c r="Q206" s="17"/>
      <c r="R206" s="17"/>
      <c r="S206" s="17"/>
    </row>
    <row r="207" spans="1:20" ht="22.5" x14ac:dyDescent="0.25">
      <c r="A207" s="16">
        <v>41416</v>
      </c>
      <c r="B207" s="17" t="s">
        <v>598</v>
      </c>
      <c r="C207" s="16">
        <v>41472</v>
      </c>
      <c r="D207" s="17"/>
      <c r="E207" s="17"/>
      <c r="F207" s="26" t="s">
        <v>690</v>
      </c>
      <c r="G207" s="22" t="s">
        <v>599</v>
      </c>
      <c r="H207" s="35">
        <v>2000</v>
      </c>
      <c r="I207" s="5" t="s">
        <v>140</v>
      </c>
      <c r="J207" s="17"/>
      <c r="K207" s="17"/>
      <c r="L207" s="17"/>
      <c r="M207" s="17"/>
      <c r="N207" s="17"/>
      <c r="O207" s="17"/>
      <c r="P207" s="17"/>
      <c r="Q207" s="17"/>
      <c r="R207" s="17"/>
      <c r="S207" s="17"/>
    </row>
    <row r="208" spans="1:20" ht="22.5" x14ac:dyDescent="0.25">
      <c r="A208" s="16">
        <v>41416</v>
      </c>
      <c r="B208" s="17" t="s">
        <v>605</v>
      </c>
      <c r="C208" s="17"/>
      <c r="D208" s="16">
        <v>41428</v>
      </c>
      <c r="E208" s="17"/>
      <c r="F208" s="26" t="s">
        <v>628</v>
      </c>
      <c r="G208" s="22" t="s">
        <v>606</v>
      </c>
      <c r="H208" s="35">
        <v>724</v>
      </c>
      <c r="I208" s="17" t="s">
        <v>607</v>
      </c>
      <c r="J208" s="19">
        <v>724</v>
      </c>
      <c r="K208" s="16">
        <v>41428</v>
      </c>
      <c r="L208" s="17"/>
      <c r="M208" s="17"/>
      <c r="N208" s="17"/>
      <c r="O208" s="17"/>
      <c r="P208" s="17">
        <v>5315157</v>
      </c>
      <c r="Q208" s="16">
        <v>41428</v>
      </c>
      <c r="R208" s="17" t="s">
        <v>629</v>
      </c>
      <c r="S208" s="16">
        <v>41423</v>
      </c>
    </row>
    <row r="209" spans="1:19" ht="27.75" customHeight="1" x14ac:dyDescent="0.25">
      <c r="A209" s="16">
        <v>41421</v>
      </c>
      <c r="B209" s="17" t="s">
        <v>616</v>
      </c>
      <c r="C209" s="16">
        <v>41456</v>
      </c>
      <c r="D209" s="16">
        <v>41457</v>
      </c>
      <c r="E209" s="17"/>
      <c r="F209" s="58" t="s">
        <v>783</v>
      </c>
      <c r="G209" s="14" t="s">
        <v>619</v>
      </c>
      <c r="H209" s="15">
        <v>99900</v>
      </c>
      <c r="I209" s="14" t="s">
        <v>622</v>
      </c>
      <c r="J209" s="19">
        <v>99900</v>
      </c>
      <c r="K209" s="16">
        <v>41457</v>
      </c>
      <c r="L209" s="17"/>
      <c r="M209" s="17"/>
      <c r="N209" s="17"/>
      <c r="O209" s="17"/>
      <c r="P209" s="17">
        <v>5527724</v>
      </c>
      <c r="Q209" s="16">
        <v>41457</v>
      </c>
      <c r="R209" s="17" t="s">
        <v>782</v>
      </c>
      <c r="S209" s="16">
        <v>41451</v>
      </c>
    </row>
    <row r="210" spans="1:19" ht="22.5" x14ac:dyDescent="0.25">
      <c r="A210" s="16">
        <v>41421</v>
      </c>
      <c r="B210" s="17" t="s">
        <v>617</v>
      </c>
      <c r="C210" s="16">
        <v>41470</v>
      </c>
      <c r="D210" s="61">
        <v>41452</v>
      </c>
      <c r="E210" s="17"/>
      <c r="F210" s="60" t="s">
        <v>714</v>
      </c>
      <c r="G210" s="5" t="s">
        <v>620</v>
      </c>
      <c r="H210" s="20">
        <v>85000</v>
      </c>
      <c r="I210" s="5" t="s">
        <v>622</v>
      </c>
      <c r="J210" s="19">
        <v>85000</v>
      </c>
      <c r="K210" s="61">
        <v>41452</v>
      </c>
      <c r="L210" s="17"/>
      <c r="M210" s="17"/>
      <c r="N210" s="17"/>
      <c r="O210" s="17"/>
      <c r="P210" s="59">
        <v>5495950</v>
      </c>
      <c r="Q210" s="61">
        <v>41452</v>
      </c>
      <c r="R210" s="59" t="s">
        <v>731</v>
      </c>
      <c r="S210" s="16">
        <v>41451</v>
      </c>
    </row>
    <row r="211" spans="1:19" ht="22.5" x14ac:dyDescent="0.25">
      <c r="A211" s="16">
        <v>41421</v>
      </c>
      <c r="B211" s="17" t="s">
        <v>618</v>
      </c>
      <c r="C211" s="16">
        <v>41470</v>
      </c>
      <c r="D211" s="16">
        <v>41459</v>
      </c>
      <c r="E211" s="17"/>
      <c r="F211" s="58" t="s">
        <v>757</v>
      </c>
      <c r="G211" s="5" t="s">
        <v>621</v>
      </c>
      <c r="H211" s="20">
        <v>20000</v>
      </c>
      <c r="I211" s="5" t="s">
        <v>622</v>
      </c>
      <c r="J211" s="19">
        <v>20000</v>
      </c>
      <c r="K211" s="16">
        <v>41459</v>
      </c>
      <c r="L211" s="17"/>
      <c r="M211" s="17"/>
      <c r="N211" s="17"/>
      <c r="O211" s="17"/>
      <c r="P211" s="17">
        <v>5545062</v>
      </c>
      <c r="Q211" s="16">
        <v>41459</v>
      </c>
      <c r="R211" s="17" t="s">
        <v>761</v>
      </c>
      <c r="S211" s="16">
        <v>41451</v>
      </c>
    </row>
    <row r="212" spans="1:19" ht="24" customHeight="1" x14ac:dyDescent="0.25">
      <c r="A212" s="16">
        <v>41425</v>
      </c>
      <c r="B212" s="17" t="s">
        <v>623</v>
      </c>
      <c r="C212" s="16">
        <v>41452</v>
      </c>
      <c r="D212" s="16">
        <v>41436</v>
      </c>
      <c r="E212" s="17"/>
      <c r="F212" s="26" t="s">
        <v>667</v>
      </c>
      <c r="G212" s="22" t="s">
        <v>624</v>
      </c>
      <c r="H212" s="35">
        <v>15000</v>
      </c>
      <c r="I212" s="22" t="s">
        <v>625</v>
      </c>
      <c r="J212" s="19">
        <v>15000</v>
      </c>
      <c r="K212" s="16">
        <v>41436</v>
      </c>
      <c r="L212" s="17"/>
      <c r="M212" s="17"/>
      <c r="N212" s="17"/>
      <c r="O212" s="17"/>
      <c r="P212" s="17">
        <v>5253</v>
      </c>
      <c r="Q212" s="16">
        <v>41436</v>
      </c>
      <c r="R212" s="17" t="s">
        <v>666</v>
      </c>
      <c r="S212" s="16">
        <v>41430</v>
      </c>
    </row>
    <row r="213" spans="1:19" ht="22.5" x14ac:dyDescent="0.25">
      <c r="A213" s="16">
        <v>41425</v>
      </c>
      <c r="B213" s="17" t="s">
        <v>650</v>
      </c>
      <c r="C213" s="16">
        <v>41452</v>
      </c>
      <c r="D213" s="16">
        <v>41432</v>
      </c>
      <c r="E213" s="17"/>
      <c r="F213" s="26" t="s">
        <v>660</v>
      </c>
      <c r="G213" s="22" t="s">
        <v>651</v>
      </c>
      <c r="H213" s="35">
        <v>4597.7</v>
      </c>
      <c r="I213" s="17" t="s">
        <v>652</v>
      </c>
      <c r="J213" s="19">
        <v>4597.7</v>
      </c>
      <c r="K213" s="16">
        <v>41432</v>
      </c>
      <c r="L213" s="17"/>
      <c r="M213" s="17"/>
      <c r="N213" s="17"/>
      <c r="O213" s="17"/>
      <c r="P213" s="22" t="s">
        <v>661</v>
      </c>
      <c r="Q213" s="18" t="s">
        <v>662</v>
      </c>
      <c r="R213" s="17" t="s">
        <v>233</v>
      </c>
      <c r="S213" s="16">
        <v>41430</v>
      </c>
    </row>
    <row r="214" spans="1:19" ht="22.5" x14ac:dyDescent="0.25">
      <c r="A214" s="16">
        <v>41431</v>
      </c>
      <c r="B214" s="17" t="s">
        <v>671</v>
      </c>
      <c r="C214" s="16">
        <v>41639</v>
      </c>
      <c r="D214" s="16"/>
      <c r="E214" s="17"/>
      <c r="F214" s="26"/>
      <c r="G214" s="22" t="s">
        <v>672</v>
      </c>
      <c r="H214" s="35">
        <v>6923.58</v>
      </c>
      <c r="I214" s="22" t="s">
        <v>673</v>
      </c>
      <c r="J214" s="19">
        <v>9479.76</v>
      </c>
      <c r="K214" s="16">
        <v>41498</v>
      </c>
      <c r="L214" s="17">
        <v>5727209</v>
      </c>
      <c r="M214" s="16">
        <v>41486</v>
      </c>
      <c r="N214" s="17">
        <v>5801099</v>
      </c>
      <c r="O214" s="16">
        <v>41498</v>
      </c>
      <c r="P214" s="22"/>
      <c r="Q214" s="18"/>
      <c r="R214" s="17" t="s">
        <v>878</v>
      </c>
      <c r="S214" s="16">
        <v>41493</v>
      </c>
    </row>
    <row r="215" spans="1:19" ht="152.25" customHeight="1" x14ac:dyDescent="0.25">
      <c r="A215" s="16">
        <v>41431</v>
      </c>
      <c r="B215" s="17" t="s">
        <v>669</v>
      </c>
      <c r="C215" s="17"/>
      <c r="D215" s="16">
        <v>41639</v>
      </c>
      <c r="E215" s="17"/>
      <c r="F215" s="26" t="s">
        <v>1423</v>
      </c>
      <c r="G215" s="22" t="s">
        <v>670</v>
      </c>
      <c r="H215" s="35">
        <v>16273.2</v>
      </c>
      <c r="I215" s="17" t="s">
        <v>53</v>
      </c>
      <c r="J215" s="19">
        <v>16273.2</v>
      </c>
      <c r="K215" s="16">
        <v>41439</v>
      </c>
      <c r="L215" s="17"/>
      <c r="M215" s="17"/>
      <c r="N215" s="17"/>
      <c r="O215" s="17"/>
      <c r="P215" s="17">
        <v>5400208</v>
      </c>
      <c r="Q215" s="16">
        <v>41439</v>
      </c>
      <c r="R215" s="22" t="s">
        <v>1438</v>
      </c>
      <c r="S215" s="18" t="s">
        <v>1439</v>
      </c>
    </row>
    <row r="216" spans="1:19" ht="22.5" x14ac:dyDescent="0.25">
      <c r="A216" s="16">
        <v>41436</v>
      </c>
      <c r="B216" s="17" t="s">
        <v>677</v>
      </c>
      <c r="C216" s="16">
        <v>41472</v>
      </c>
      <c r="D216" s="61">
        <v>41452</v>
      </c>
      <c r="E216" s="17"/>
      <c r="F216" s="60" t="s">
        <v>714</v>
      </c>
      <c r="G216" s="22" t="s">
        <v>440</v>
      </c>
      <c r="H216" s="35">
        <v>533.5</v>
      </c>
      <c r="I216" s="17" t="s">
        <v>149</v>
      </c>
      <c r="J216" s="19">
        <v>533.5</v>
      </c>
      <c r="K216" s="16">
        <v>41452</v>
      </c>
      <c r="L216" s="17"/>
      <c r="M216" s="17"/>
      <c r="N216" s="17"/>
      <c r="O216" s="17"/>
      <c r="P216" s="59">
        <v>5490572</v>
      </c>
      <c r="Q216" s="16">
        <v>41452</v>
      </c>
      <c r="R216" s="17" t="s">
        <v>719</v>
      </c>
      <c r="S216" s="16">
        <v>41449</v>
      </c>
    </row>
    <row r="217" spans="1:19" ht="22.5" x14ac:dyDescent="0.25">
      <c r="A217" s="16">
        <v>41439</v>
      </c>
      <c r="B217" s="17" t="s">
        <v>674</v>
      </c>
      <c r="C217" s="17"/>
      <c r="D217" s="16">
        <v>41459</v>
      </c>
      <c r="E217" s="17"/>
      <c r="F217" s="58" t="s">
        <v>757</v>
      </c>
      <c r="G217" s="22" t="s">
        <v>675</v>
      </c>
      <c r="H217" s="35">
        <v>1390</v>
      </c>
      <c r="I217" s="17" t="s">
        <v>676</v>
      </c>
      <c r="J217" s="19">
        <v>1390</v>
      </c>
      <c r="K217" s="16">
        <v>41459</v>
      </c>
      <c r="L217" s="17">
        <v>5495959</v>
      </c>
      <c r="M217" s="16">
        <v>41452</v>
      </c>
      <c r="N217" s="17">
        <v>5543131</v>
      </c>
      <c r="O217" s="16">
        <v>41459</v>
      </c>
      <c r="P217" s="17"/>
      <c r="Q217" s="17"/>
      <c r="R217" s="17" t="s">
        <v>759</v>
      </c>
      <c r="S217" s="16">
        <v>41456</v>
      </c>
    </row>
    <row r="218" spans="1:19" ht="22.5" x14ac:dyDescent="0.25">
      <c r="A218" s="16">
        <v>41439</v>
      </c>
      <c r="B218" s="17" t="s">
        <v>683</v>
      </c>
      <c r="C218" s="16">
        <v>41472</v>
      </c>
      <c r="D218" s="61">
        <v>41452</v>
      </c>
      <c r="E218" s="17"/>
      <c r="F218" s="60" t="s">
        <v>714</v>
      </c>
      <c r="G218" s="22" t="s">
        <v>684</v>
      </c>
      <c r="H218" s="35">
        <v>2731.25</v>
      </c>
      <c r="I218" s="17" t="s">
        <v>143</v>
      </c>
      <c r="J218" s="17">
        <v>2731.25</v>
      </c>
      <c r="K218" s="61">
        <v>41452</v>
      </c>
      <c r="L218" s="17"/>
      <c r="M218" s="17"/>
      <c r="N218" s="17"/>
      <c r="O218" s="17"/>
      <c r="P218" s="59">
        <v>5490576</v>
      </c>
      <c r="Q218" s="61">
        <v>41452</v>
      </c>
      <c r="R218" s="59" t="s">
        <v>724</v>
      </c>
      <c r="S218" s="16">
        <v>41439</v>
      </c>
    </row>
    <row r="219" spans="1:19" ht="24" customHeight="1" x14ac:dyDescent="0.25">
      <c r="A219" s="16">
        <v>41439</v>
      </c>
      <c r="B219" s="17" t="s">
        <v>742</v>
      </c>
      <c r="C219" s="16">
        <v>41460</v>
      </c>
      <c r="D219" s="61">
        <v>41452</v>
      </c>
      <c r="E219" s="17"/>
      <c r="F219" s="58" t="s">
        <v>714</v>
      </c>
      <c r="G219" s="22" t="s">
        <v>743</v>
      </c>
      <c r="H219" s="35">
        <v>4360</v>
      </c>
      <c r="I219" s="17" t="s">
        <v>169</v>
      </c>
      <c r="J219" s="19">
        <v>4360</v>
      </c>
      <c r="K219" s="61">
        <v>41452</v>
      </c>
      <c r="L219" s="17"/>
      <c r="M219" s="17"/>
      <c r="N219" s="17"/>
      <c r="O219" s="17"/>
      <c r="P219" s="59">
        <v>5490594</v>
      </c>
      <c r="Q219" s="61">
        <v>41452</v>
      </c>
      <c r="R219" s="17" t="s">
        <v>816</v>
      </c>
      <c r="S219" s="16">
        <v>41439</v>
      </c>
    </row>
    <row r="220" spans="1:19" ht="22.5" x14ac:dyDescent="0.25">
      <c r="A220" s="16">
        <v>41439</v>
      </c>
      <c r="B220" s="17" t="s">
        <v>685</v>
      </c>
      <c r="C220" s="16">
        <v>41474</v>
      </c>
      <c r="D220" s="16">
        <v>41459</v>
      </c>
      <c r="E220" s="17"/>
      <c r="F220" s="58" t="s">
        <v>757</v>
      </c>
      <c r="G220" s="22" t="s">
        <v>686</v>
      </c>
      <c r="H220" s="35">
        <v>80000</v>
      </c>
      <c r="I220" s="17" t="s">
        <v>687</v>
      </c>
      <c r="J220" s="19">
        <v>80000</v>
      </c>
      <c r="K220" s="16">
        <v>41459</v>
      </c>
      <c r="L220" s="17">
        <v>5490580</v>
      </c>
      <c r="M220" s="16">
        <v>41452</v>
      </c>
      <c r="N220" s="17">
        <v>5543122</v>
      </c>
      <c r="O220" s="16">
        <v>41459</v>
      </c>
      <c r="P220" s="17"/>
      <c r="Q220" s="17"/>
      <c r="R220" s="17" t="s">
        <v>756</v>
      </c>
      <c r="S220" s="16">
        <v>41453</v>
      </c>
    </row>
    <row r="221" spans="1:19" ht="24" customHeight="1" x14ac:dyDescent="0.25">
      <c r="A221" s="16">
        <v>41439</v>
      </c>
      <c r="B221" s="17" t="s">
        <v>725</v>
      </c>
      <c r="C221" s="16">
        <v>41474</v>
      </c>
      <c r="D221" s="16">
        <v>41459</v>
      </c>
      <c r="E221" s="17"/>
      <c r="F221" s="58" t="s">
        <v>757</v>
      </c>
      <c r="G221" s="22" t="s">
        <v>726</v>
      </c>
      <c r="H221" s="35">
        <v>35883</v>
      </c>
      <c r="I221" s="17" t="s">
        <v>727</v>
      </c>
      <c r="J221" s="19">
        <v>35883</v>
      </c>
      <c r="K221" s="16">
        <v>41459</v>
      </c>
      <c r="L221" s="17"/>
      <c r="M221" s="17"/>
      <c r="N221" s="17"/>
      <c r="O221" s="17"/>
      <c r="P221" s="17">
        <v>5543119</v>
      </c>
      <c r="Q221" s="16">
        <v>41459</v>
      </c>
      <c r="R221" s="17" t="s">
        <v>233</v>
      </c>
      <c r="S221" s="16">
        <v>41453</v>
      </c>
    </row>
    <row r="222" spans="1:19" ht="35.25" customHeight="1" x14ac:dyDescent="0.25">
      <c r="A222" s="16">
        <v>41439</v>
      </c>
      <c r="B222" s="17" t="s">
        <v>728</v>
      </c>
      <c r="C222" s="16">
        <v>41474</v>
      </c>
      <c r="D222" s="16">
        <v>41460</v>
      </c>
      <c r="E222" s="17"/>
      <c r="F222" s="58" t="s">
        <v>763</v>
      </c>
      <c r="G222" s="22" t="s">
        <v>729</v>
      </c>
      <c r="H222" s="35">
        <v>40000</v>
      </c>
      <c r="I222" s="17" t="s">
        <v>730</v>
      </c>
      <c r="J222" s="19">
        <v>40000</v>
      </c>
      <c r="K222" s="16">
        <v>41460</v>
      </c>
      <c r="L222" s="17"/>
      <c r="M222" s="17"/>
      <c r="N222" s="17"/>
      <c r="O222" s="17"/>
      <c r="P222" s="22" t="s">
        <v>765</v>
      </c>
      <c r="Q222" s="18" t="s">
        <v>766</v>
      </c>
      <c r="R222" s="17" t="s">
        <v>233</v>
      </c>
      <c r="S222" s="17" t="s">
        <v>764</v>
      </c>
    </row>
    <row r="223" spans="1:19" ht="34.5" customHeight="1" x14ac:dyDescent="0.25">
      <c r="A223" s="16">
        <v>41439</v>
      </c>
      <c r="B223" s="17" t="s">
        <v>689</v>
      </c>
      <c r="C223" s="16">
        <v>41472</v>
      </c>
      <c r="D223" s="16">
        <v>41452</v>
      </c>
      <c r="E223" s="17"/>
      <c r="F223" s="58" t="s">
        <v>714</v>
      </c>
      <c r="G223" s="22" t="s">
        <v>145</v>
      </c>
      <c r="H223" s="35">
        <v>2329.6</v>
      </c>
      <c r="I223" s="17" t="s">
        <v>477</v>
      </c>
      <c r="J223" s="19">
        <v>2329.6</v>
      </c>
      <c r="K223" s="16">
        <v>41452</v>
      </c>
      <c r="L223" s="17"/>
      <c r="M223" s="17"/>
      <c r="N223" s="17"/>
      <c r="O223" s="17"/>
      <c r="P223" s="17">
        <v>5490569</v>
      </c>
      <c r="Q223" s="16">
        <v>41452</v>
      </c>
      <c r="R223" s="17" t="s">
        <v>716</v>
      </c>
      <c r="S223" s="16">
        <v>41445</v>
      </c>
    </row>
    <row r="224" spans="1:19" ht="30.75" customHeight="1" x14ac:dyDescent="0.25">
      <c r="A224" s="16">
        <v>41439</v>
      </c>
      <c r="B224" s="17" t="s">
        <v>693</v>
      </c>
      <c r="C224" s="16">
        <v>41472</v>
      </c>
      <c r="D224" s="16">
        <v>41452</v>
      </c>
      <c r="E224" s="17"/>
      <c r="F224" s="58" t="s">
        <v>714</v>
      </c>
      <c r="G224" s="22" t="s">
        <v>599</v>
      </c>
      <c r="H224" s="35">
        <v>18000</v>
      </c>
      <c r="I224" s="17" t="s">
        <v>140</v>
      </c>
      <c r="J224" s="19">
        <v>18000</v>
      </c>
      <c r="K224" s="16">
        <v>41452</v>
      </c>
      <c r="L224" s="17"/>
      <c r="M224" s="17"/>
      <c r="N224" s="17"/>
      <c r="O224" s="17"/>
      <c r="P224" s="17">
        <v>5490558</v>
      </c>
      <c r="Q224" s="16">
        <v>41452</v>
      </c>
      <c r="R224" s="17" t="s">
        <v>233</v>
      </c>
      <c r="S224" s="16">
        <v>41449</v>
      </c>
    </row>
    <row r="225" spans="1:19" ht="22.5" x14ac:dyDescent="0.25">
      <c r="A225" s="16">
        <v>41439</v>
      </c>
      <c r="B225" s="17" t="s">
        <v>694</v>
      </c>
      <c r="C225" s="16">
        <v>41474</v>
      </c>
      <c r="D225" s="16">
        <v>41460</v>
      </c>
      <c r="E225" s="17"/>
      <c r="F225" s="58" t="s">
        <v>763</v>
      </c>
      <c r="G225" s="22" t="s">
        <v>695</v>
      </c>
      <c r="H225" s="35">
        <v>80000</v>
      </c>
      <c r="I225" s="17" t="s">
        <v>696</v>
      </c>
      <c r="J225" s="19">
        <v>80000</v>
      </c>
      <c r="K225" s="16">
        <v>41460</v>
      </c>
      <c r="L225" s="17"/>
      <c r="M225" s="17"/>
      <c r="N225" s="17"/>
      <c r="O225" s="17"/>
      <c r="P225" s="17">
        <v>5552581</v>
      </c>
      <c r="Q225" s="16">
        <v>41460</v>
      </c>
      <c r="R225" s="17" t="s">
        <v>767</v>
      </c>
      <c r="S225" s="16">
        <v>41453</v>
      </c>
    </row>
    <row r="226" spans="1:19" ht="22.5" x14ac:dyDescent="0.25">
      <c r="A226" s="16">
        <v>41439</v>
      </c>
      <c r="B226" s="17" t="s">
        <v>697</v>
      </c>
      <c r="C226" s="16">
        <v>41481</v>
      </c>
      <c r="D226" s="16">
        <v>41460</v>
      </c>
      <c r="E226" s="17"/>
      <c r="F226" s="58" t="s">
        <v>763</v>
      </c>
      <c r="G226" s="22" t="s">
        <v>698</v>
      </c>
      <c r="H226" s="35">
        <v>4200</v>
      </c>
      <c r="I226" s="17" t="s">
        <v>137</v>
      </c>
      <c r="J226" s="19">
        <v>4200</v>
      </c>
      <c r="K226" s="16">
        <v>41460</v>
      </c>
      <c r="L226" s="17"/>
      <c r="M226" s="17"/>
      <c r="N226" s="17"/>
      <c r="O226" s="17"/>
      <c r="P226" s="17">
        <v>5555028</v>
      </c>
      <c r="Q226" s="16">
        <v>41460</v>
      </c>
      <c r="R226" s="17" t="s">
        <v>769</v>
      </c>
      <c r="S226" s="16">
        <v>41453</v>
      </c>
    </row>
    <row r="227" spans="1:19" ht="33.75" customHeight="1" x14ac:dyDescent="0.25">
      <c r="A227" s="16">
        <v>41439</v>
      </c>
      <c r="B227" s="17" t="s">
        <v>699</v>
      </c>
      <c r="C227" s="16">
        <v>41472</v>
      </c>
      <c r="D227" s="16">
        <v>41452</v>
      </c>
      <c r="E227" s="17"/>
      <c r="F227" s="58" t="s">
        <v>714</v>
      </c>
      <c r="G227" s="22" t="s">
        <v>700</v>
      </c>
      <c r="H227" s="35">
        <v>50000</v>
      </c>
      <c r="I227" s="17" t="s">
        <v>140</v>
      </c>
      <c r="J227" s="19">
        <v>50000</v>
      </c>
      <c r="K227" s="16">
        <v>41452</v>
      </c>
      <c r="L227" s="17"/>
      <c r="M227" s="17"/>
      <c r="N227" s="17"/>
      <c r="O227" s="17"/>
      <c r="P227" s="17">
        <v>5490562</v>
      </c>
      <c r="Q227" s="16">
        <v>41452</v>
      </c>
      <c r="R227" s="17" t="s">
        <v>233</v>
      </c>
      <c r="S227" s="16">
        <v>41449</v>
      </c>
    </row>
    <row r="228" spans="1:19" ht="33.75" x14ac:dyDescent="0.25">
      <c r="A228" s="16">
        <v>41443</v>
      </c>
      <c r="B228" s="17" t="s">
        <v>701</v>
      </c>
      <c r="C228" s="16">
        <v>41474</v>
      </c>
      <c r="D228" s="16">
        <v>41463</v>
      </c>
      <c r="E228" s="17"/>
      <c r="F228" s="58" t="s">
        <v>771</v>
      </c>
      <c r="G228" s="22" t="s">
        <v>556</v>
      </c>
      <c r="H228" s="35">
        <v>22400</v>
      </c>
      <c r="I228" s="5" t="s">
        <v>557</v>
      </c>
      <c r="J228" s="19">
        <v>22400</v>
      </c>
      <c r="K228" s="16">
        <v>41463</v>
      </c>
      <c r="L228" s="17"/>
      <c r="M228" s="17"/>
      <c r="N228" s="17"/>
      <c r="O228" s="17"/>
      <c r="P228" s="17">
        <v>5563068</v>
      </c>
      <c r="Q228" s="16">
        <v>41463</v>
      </c>
      <c r="R228" s="17" t="s">
        <v>770</v>
      </c>
      <c r="S228" s="16">
        <v>41453</v>
      </c>
    </row>
    <row r="229" spans="1:19" ht="22.5" x14ac:dyDescent="0.25">
      <c r="A229" s="16">
        <v>41444</v>
      </c>
      <c r="B229" s="17" t="s">
        <v>702</v>
      </c>
      <c r="C229" s="17"/>
      <c r="D229" s="16">
        <v>41463</v>
      </c>
      <c r="E229" s="17"/>
      <c r="F229" s="58" t="s">
        <v>771</v>
      </c>
      <c r="G229" s="22" t="s">
        <v>703</v>
      </c>
      <c r="H229" s="35">
        <v>7607.15</v>
      </c>
      <c r="I229" s="17" t="s">
        <v>109</v>
      </c>
      <c r="J229" s="17">
        <v>7607.15</v>
      </c>
      <c r="K229" s="16">
        <v>41463</v>
      </c>
      <c r="L229" s="17">
        <v>5495956</v>
      </c>
      <c r="M229" s="16">
        <v>41452</v>
      </c>
      <c r="N229" s="17">
        <v>5564548</v>
      </c>
      <c r="O229" s="16">
        <v>41463</v>
      </c>
      <c r="P229" s="17"/>
      <c r="Q229" s="17"/>
      <c r="R229" s="17" t="s">
        <v>774</v>
      </c>
      <c r="S229" s="16">
        <v>41460</v>
      </c>
    </row>
    <row r="230" spans="1:19" ht="22.5" x14ac:dyDescent="0.25">
      <c r="A230" s="16">
        <v>41444</v>
      </c>
      <c r="B230" s="17" t="s">
        <v>704</v>
      </c>
      <c r="C230" s="16">
        <v>41472</v>
      </c>
      <c r="D230" s="16">
        <v>41452</v>
      </c>
      <c r="E230" s="17"/>
      <c r="F230" s="58" t="s">
        <v>714</v>
      </c>
      <c r="G230" s="22" t="s">
        <v>705</v>
      </c>
      <c r="H230" s="35">
        <v>2430</v>
      </c>
      <c r="I230" s="17" t="s">
        <v>706</v>
      </c>
      <c r="J230" s="19">
        <v>2430</v>
      </c>
      <c r="K230" s="16">
        <v>41452</v>
      </c>
      <c r="L230" s="17"/>
      <c r="M230" s="17"/>
      <c r="N230" s="17"/>
      <c r="O230" s="17"/>
      <c r="P230" s="17">
        <v>5490565</v>
      </c>
      <c r="Q230" s="16">
        <v>41452</v>
      </c>
      <c r="R230" s="17" t="s">
        <v>715</v>
      </c>
      <c r="S230" s="16">
        <v>41444</v>
      </c>
    </row>
    <row r="231" spans="1:19" ht="22.5" x14ac:dyDescent="0.25">
      <c r="A231" s="16">
        <v>41445</v>
      </c>
      <c r="B231" s="17" t="s">
        <v>747</v>
      </c>
      <c r="C231" s="16"/>
      <c r="D231" s="16">
        <v>41465</v>
      </c>
      <c r="E231" s="17"/>
      <c r="F231" s="58" t="s">
        <v>794</v>
      </c>
      <c r="G231" s="22" t="s">
        <v>748</v>
      </c>
      <c r="H231" s="35">
        <v>28097</v>
      </c>
      <c r="I231" s="17" t="s">
        <v>143</v>
      </c>
      <c r="J231" s="19">
        <v>28097</v>
      </c>
      <c r="K231" s="16">
        <v>41465</v>
      </c>
      <c r="L231" s="17">
        <v>5563074</v>
      </c>
      <c r="M231" s="16">
        <v>41463</v>
      </c>
      <c r="N231" s="17"/>
      <c r="O231" s="17"/>
      <c r="P231" s="17">
        <v>5582412</v>
      </c>
      <c r="Q231" s="16">
        <v>41465</v>
      </c>
      <c r="R231" s="17" t="s">
        <v>795</v>
      </c>
      <c r="S231" s="16">
        <v>41464</v>
      </c>
    </row>
    <row r="232" spans="1:19" ht="22.5" x14ac:dyDescent="0.25">
      <c r="A232" s="16">
        <v>41449</v>
      </c>
      <c r="B232" s="17" t="s">
        <v>739</v>
      </c>
      <c r="C232" s="16">
        <v>41521</v>
      </c>
      <c r="D232" s="16">
        <v>41491</v>
      </c>
      <c r="E232" s="17"/>
      <c r="F232" s="58" t="s">
        <v>849</v>
      </c>
      <c r="G232" s="22" t="s">
        <v>740</v>
      </c>
      <c r="H232" s="35">
        <v>990</v>
      </c>
      <c r="I232" s="17" t="s">
        <v>163</v>
      </c>
      <c r="J232" s="19">
        <v>990</v>
      </c>
      <c r="K232" s="16">
        <v>41491</v>
      </c>
      <c r="L232" s="17"/>
      <c r="M232" s="17"/>
      <c r="N232" s="17"/>
      <c r="O232" s="17"/>
      <c r="P232" s="17">
        <v>5755852</v>
      </c>
      <c r="Q232" s="16">
        <v>41491</v>
      </c>
      <c r="R232" s="17" t="s">
        <v>850</v>
      </c>
      <c r="S232" s="16">
        <v>41487</v>
      </c>
    </row>
    <row r="233" spans="1:19" ht="21" customHeight="1" x14ac:dyDescent="0.25">
      <c r="A233" s="16">
        <v>41449</v>
      </c>
      <c r="B233" s="17" t="s">
        <v>741</v>
      </c>
      <c r="C233" s="16">
        <v>41521</v>
      </c>
      <c r="D233" s="16">
        <v>41491</v>
      </c>
      <c r="E233" s="17"/>
      <c r="F233" s="58" t="s">
        <v>849</v>
      </c>
      <c r="G233" s="22" t="s">
        <v>366</v>
      </c>
      <c r="H233" s="35">
        <v>2790</v>
      </c>
      <c r="I233" s="17" t="s">
        <v>143</v>
      </c>
      <c r="J233" s="19">
        <v>2790</v>
      </c>
      <c r="K233" s="16">
        <v>41491</v>
      </c>
      <c r="L233" s="17"/>
      <c r="M233" s="17"/>
      <c r="N233" s="17"/>
      <c r="O233" s="17"/>
      <c r="P233" s="17">
        <v>5755846</v>
      </c>
      <c r="Q233" s="16">
        <v>41491</v>
      </c>
      <c r="R233" s="17" t="s">
        <v>851</v>
      </c>
      <c r="S233" s="16">
        <v>41487</v>
      </c>
    </row>
    <row r="234" spans="1:19" ht="36" customHeight="1" x14ac:dyDescent="0.25">
      <c r="A234" s="16">
        <v>41451</v>
      </c>
      <c r="B234" s="17" t="s">
        <v>737</v>
      </c>
      <c r="C234" s="16">
        <v>41473</v>
      </c>
      <c r="D234" s="16">
        <v>41459</v>
      </c>
      <c r="E234" s="17"/>
      <c r="F234" s="58" t="s">
        <v>757</v>
      </c>
      <c r="G234" s="22" t="s">
        <v>490</v>
      </c>
      <c r="H234" s="35">
        <v>14929.55</v>
      </c>
      <c r="I234" s="17" t="s">
        <v>738</v>
      </c>
      <c r="J234" s="19">
        <v>21446.1</v>
      </c>
      <c r="K234" s="16">
        <v>41480</v>
      </c>
      <c r="L234" s="17"/>
      <c r="M234" s="17"/>
      <c r="N234" s="17">
        <v>5684135</v>
      </c>
      <c r="O234" s="16">
        <v>41480</v>
      </c>
      <c r="P234" s="17">
        <v>5543142</v>
      </c>
      <c r="Q234" s="16">
        <v>41459</v>
      </c>
      <c r="R234" s="22" t="s">
        <v>847</v>
      </c>
      <c r="S234" s="18" t="s">
        <v>848</v>
      </c>
    </row>
    <row r="235" spans="1:19" ht="22.5" x14ac:dyDescent="0.25">
      <c r="A235" s="16">
        <v>41452</v>
      </c>
      <c r="B235" s="17" t="s">
        <v>744</v>
      </c>
      <c r="C235" s="16">
        <v>41493</v>
      </c>
      <c r="D235" s="16">
        <v>41509</v>
      </c>
      <c r="E235" s="17"/>
      <c r="F235" s="58" t="s">
        <v>887</v>
      </c>
      <c r="G235" s="22" t="s">
        <v>745</v>
      </c>
      <c r="H235" s="35">
        <v>98500</v>
      </c>
      <c r="I235" s="17" t="s">
        <v>746</v>
      </c>
      <c r="J235" s="19">
        <v>98500</v>
      </c>
      <c r="K235" s="16">
        <v>41509</v>
      </c>
      <c r="L235" s="17"/>
      <c r="M235" s="17"/>
      <c r="N235" s="17"/>
      <c r="O235" s="17"/>
      <c r="P235" s="17">
        <v>5876619</v>
      </c>
      <c r="Q235" s="16">
        <v>41509</v>
      </c>
      <c r="R235" s="17" t="s">
        <v>888</v>
      </c>
      <c r="S235" s="16">
        <v>41487</v>
      </c>
    </row>
    <row r="236" spans="1:19" ht="83.25" customHeight="1" x14ac:dyDescent="0.25">
      <c r="A236" s="16">
        <v>41456</v>
      </c>
      <c r="B236" s="17" t="s">
        <v>749</v>
      </c>
      <c r="C236" s="16">
        <v>41639</v>
      </c>
      <c r="D236" s="16">
        <v>41633</v>
      </c>
      <c r="E236" s="17"/>
      <c r="F236" s="58" t="s">
        <v>1368</v>
      </c>
      <c r="G236" s="22" t="s">
        <v>750</v>
      </c>
      <c r="H236" s="35">
        <v>22080</v>
      </c>
      <c r="I236" s="17" t="s">
        <v>751</v>
      </c>
      <c r="J236" s="19">
        <v>22080</v>
      </c>
      <c r="K236" s="16">
        <v>41633</v>
      </c>
      <c r="L236" s="17">
        <v>5829976</v>
      </c>
      <c r="M236" s="16">
        <v>41501</v>
      </c>
      <c r="N236" s="22" t="s">
        <v>1401</v>
      </c>
      <c r="O236" s="18" t="s">
        <v>1402</v>
      </c>
      <c r="P236" s="17"/>
      <c r="Q236" s="16"/>
      <c r="R236" s="22" t="s">
        <v>1403</v>
      </c>
      <c r="S236" s="18" t="s">
        <v>1404</v>
      </c>
    </row>
    <row r="237" spans="1:19" ht="22.5" x14ac:dyDescent="0.25">
      <c r="A237" s="16">
        <v>41456</v>
      </c>
      <c r="B237" s="17" t="s">
        <v>733</v>
      </c>
      <c r="C237" s="16">
        <v>41481</v>
      </c>
      <c r="D237" s="16">
        <v>41459</v>
      </c>
      <c r="E237" s="17"/>
      <c r="F237" s="58" t="s">
        <v>757</v>
      </c>
      <c r="G237" s="22" t="s">
        <v>734</v>
      </c>
      <c r="H237" s="35">
        <v>98600</v>
      </c>
      <c r="I237" s="17" t="s">
        <v>622</v>
      </c>
      <c r="J237" s="19">
        <v>98600</v>
      </c>
      <c r="K237" s="16">
        <v>41459</v>
      </c>
      <c r="L237" s="17"/>
      <c r="M237" s="17"/>
      <c r="N237" s="17"/>
      <c r="O237" s="17"/>
      <c r="P237" s="17">
        <v>5545065</v>
      </c>
      <c r="Q237" s="16">
        <v>41459</v>
      </c>
      <c r="R237" s="17" t="s">
        <v>784</v>
      </c>
      <c r="S237" s="16">
        <v>41458</v>
      </c>
    </row>
    <row r="238" spans="1:19" ht="27" customHeight="1" x14ac:dyDescent="0.25">
      <c r="A238" s="16">
        <v>41456</v>
      </c>
      <c r="B238" s="17" t="s">
        <v>735</v>
      </c>
      <c r="C238" s="16">
        <v>41488</v>
      </c>
      <c r="D238" s="16">
        <v>41459</v>
      </c>
      <c r="E238" s="17"/>
      <c r="F238" s="58" t="s">
        <v>757</v>
      </c>
      <c r="G238" s="22" t="s">
        <v>736</v>
      </c>
      <c r="H238" s="35">
        <v>75300</v>
      </c>
      <c r="I238" s="17" t="s">
        <v>622</v>
      </c>
      <c r="J238" s="19">
        <v>75300</v>
      </c>
      <c r="K238" s="16">
        <v>41459</v>
      </c>
      <c r="L238" s="17"/>
      <c r="M238" s="17"/>
      <c r="N238" s="17"/>
      <c r="O238" s="17"/>
      <c r="P238" s="17">
        <v>5545071</v>
      </c>
      <c r="Q238" s="16">
        <v>41459</v>
      </c>
      <c r="R238" s="17" t="s">
        <v>760</v>
      </c>
      <c r="S238" s="16">
        <v>41458</v>
      </c>
    </row>
    <row r="239" spans="1:19" ht="49.5" customHeight="1" x14ac:dyDescent="0.25">
      <c r="A239" s="16">
        <v>41456</v>
      </c>
      <c r="B239" s="17" t="s">
        <v>755</v>
      </c>
      <c r="C239" s="16"/>
      <c r="D239" s="17"/>
      <c r="E239" s="17"/>
      <c r="F239" s="26"/>
      <c r="G239" s="5" t="s">
        <v>64</v>
      </c>
      <c r="H239" s="8">
        <v>80000</v>
      </c>
      <c r="I239" s="5" t="s">
        <v>65</v>
      </c>
      <c r="J239" s="19">
        <v>65870.5</v>
      </c>
      <c r="K239" s="16" t="s">
        <v>1011</v>
      </c>
      <c r="L239" s="22" t="s">
        <v>889</v>
      </c>
      <c r="M239" s="18" t="s">
        <v>890</v>
      </c>
      <c r="N239" s="22" t="s">
        <v>1009</v>
      </c>
      <c r="O239" s="18" t="s">
        <v>1010</v>
      </c>
      <c r="P239" s="17"/>
      <c r="Q239" s="17"/>
      <c r="R239" s="22" t="s">
        <v>1013</v>
      </c>
      <c r="S239" s="22" t="s">
        <v>1014</v>
      </c>
    </row>
    <row r="240" spans="1:19" ht="22.5" x14ac:dyDescent="0.25">
      <c r="A240" s="16">
        <v>41456</v>
      </c>
      <c r="B240" s="17" t="s">
        <v>752</v>
      </c>
      <c r="C240" s="17"/>
      <c r="D240" s="16">
        <v>41465</v>
      </c>
      <c r="E240" s="17"/>
      <c r="F240" s="58" t="s">
        <v>794</v>
      </c>
      <c r="G240" s="22" t="s">
        <v>753</v>
      </c>
      <c r="H240" s="35">
        <v>17956</v>
      </c>
      <c r="I240" s="17" t="s">
        <v>754</v>
      </c>
      <c r="J240" s="19">
        <v>17956</v>
      </c>
      <c r="K240" s="16">
        <v>41465</v>
      </c>
      <c r="L240" s="17"/>
      <c r="M240" s="17"/>
      <c r="N240" s="17"/>
      <c r="O240" s="17"/>
      <c r="P240" s="17">
        <v>5582413</v>
      </c>
      <c r="Q240" s="16">
        <v>41465</v>
      </c>
      <c r="R240" s="17" t="s">
        <v>223</v>
      </c>
      <c r="S240" s="16">
        <v>41460</v>
      </c>
    </row>
    <row r="241" spans="1:19" ht="26.25" customHeight="1" x14ac:dyDescent="0.25">
      <c r="A241" s="16">
        <v>41457</v>
      </c>
      <c r="B241" s="17" t="s">
        <v>778</v>
      </c>
      <c r="C241" s="17"/>
      <c r="D241" s="16">
        <v>41477</v>
      </c>
      <c r="E241" s="17"/>
      <c r="F241" s="58" t="s">
        <v>820</v>
      </c>
      <c r="G241" s="22" t="s">
        <v>606</v>
      </c>
      <c r="H241" s="35">
        <v>995</v>
      </c>
      <c r="I241" s="17" t="s">
        <v>607</v>
      </c>
      <c r="J241" s="19">
        <v>995</v>
      </c>
      <c r="K241" s="16">
        <v>41477</v>
      </c>
      <c r="L241" s="17">
        <v>5600796</v>
      </c>
      <c r="M241" s="16">
        <v>41467</v>
      </c>
      <c r="N241" s="17">
        <v>5658377</v>
      </c>
      <c r="O241" s="16">
        <v>41477</v>
      </c>
      <c r="P241" s="17"/>
      <c r="Q241" s="17"/>
      <c r="R241" s="17" t="s">
        <v>821</v>
      </c>
      <c r="S241" s="16">
        <v>41474</v>
      </c>
    </row>
    <row r="242" spans="1:19" ht="22.5" x14ac:dyDescent="0.25">
      <c r="A242" s="16">
        <v>41459</v>
      </c>
      <c r="B242" s="17" t="s">
        <v>779</v>
      </c>
      <c r="C242" s="17"/>
      <c r="D242" s="16">
        <v>41465</v>
      </c>
      <c r="E242" s="17"/>
      <c r="F242" s="58" t="s">
        <v>794</v>
      </c>
      <c r="G242" s="22" t="s">
        <v>780</v>
      </c>
      <c r="H242" s="35">
        <v>13238</v>
      </c>
      <c r="I242" s="17" t="s">
        <v>781</v>
      </c>
      <c r="J242" s="19">
        <v>13238</v>
      </c>
      <c r="K242" s="16">
        <v>41465</v>
      </c>
      <c r="L242" s="17"/>
      <c r="M242" s="17"/>
      <c r="N242" s="17"/>
      <c r="O242" s="17"/>
      <c r="P242" s="17">
        <v>5582414</v>
      </c>
      <c r="Q242" s="16">
        <v>41465</v>
      </c>
      <c r="R242" s="17" t="s">
        <v>796</v>
      </c>
      <c r="S242" s="16">
        <v>41459</v>
      </c>
    </row>
    <row r="243" spans="1:19" ht="28.5" customHeight="1" x14ac:dyDescent="0.25">
      <c r="A243" s="16">
        <v>41464</v>
      </c>
      <c r="B243" s="17" t="s">
        <v>802</v>
      </c>
      <c r="C243" s="16">
        <v>41499</v>
      </c>
      <c r="D243" s="16">
        <v>41480</v>
      </c>
      <c r="E243" s="17"/>
      <c r="F243" s="58" t="s">
        <v>832</v>
      </c>
      <c r="G243" s="22" t="s">
        <v>803</v>
      </c>
      <c r="H243" s="35">
        <v>7000</v>
      </c>
      <c r="I243" s="17" t="s">
        <v>777</v>
      </c>
      <c r="J243" s="19">
        <v>7000</v>
      </c>
      <c r="K243" s="16">
        <v>41480</v>
      </c>
      <c r="L243" s="17"/>
      <c r="M243" s="17"/>
      <c r="N243" s="17"/>
      <c r="O243" s="17"/>
      <c r="P243" s="17">
        <v>5684128</v>
      </c>
      <c r="Q243" s="16">
        <v>41480</v>
      </c>
      <c r="R243" s="17" t="s">
        <v>834</v>
      </c>
      <c r="S243" s="16">
        <v>41474</v>
      </c>
    </row>
    <row r="244" spans="1:19" ht="22.5" x14ac:dyDescent="0.25">
      <c r="A244" s="16">
        <v>41464</v>
      </c>
      <c r="B244" s="17" t="s">
        <v>804</v>
      </c>
      <c r="C244" s="16">
        <v>41492</v>
      </c>
      <c r="D244" s="16">
        <v>41480</v>
      </c>
      <c r="E244" s="17"/>
      <c r="F244" s="58" t="s">
        <v>832</v>
      </c>
      <c r="G244" s="22" t="s">
        <v>145</v>
      </c>
      <c r="H244" s="35">
        <v>3827.2</v>
      </c>
      <c r="I244" s="17" t="s">
        <v>477</v>
      </c>
      <c r="J244" s="19">
        <v>3827.2</v>
      </c>
      <c r="K244" s="16">
        <v>41480</v>
      </c>
      <c r="L244" s="17"/>
      <c r="M244" s="17"/>
      <c r="N244" s="17"/>
      <c r="O244" s="17"/>
      <c r="P244" s="17">
        <v>5684141</v>
      </c>
      <c r="Q244" s="16">
        <v>41480</v>
      </c>
      <c r="R244" s="17" t="s">
        <v>837</v>
      </c>
      <c r="S244" s="16">
        <v>41465</v>
      </c>
    </row>
    <row r="245" spans="1:19" ht="22.5" x14ac:dyDescent="0.25">
      <c r="A245" s="16">
        <v>41464</v>
      </c>
      <c r="B245" s="17" t="s">
        <v>786</v>
      </c>
      <c r="C245" s="16">
        <v>41494</v>
      </c>
      <c r="D245" s="16">
        <v>41486</v>
      </c>
      <c r="E245" s="17"/>
      <c r="F245" s="58" t="s">
        <v>845</v>
      </c>
      <c r="G245" s="22" t="s">
        <v>787</v>
      </c>
      <c r="H245" s="35">
        <v>7500</v>
      </c>
      <c r="I245" s="17" t="s">
        <v>788</v>
      </c>
      <c r="J245" s="19">
        <v>7500</v>
      </c>
      <c r="K245" s="16">
        <v>41486</v>
      </c>
      <c r="L245" s="17"/>
      <c r="M245" s="17"/>
      <c r="N245" s="17"/>
      <c r="O245" s="17"/>
      <c r="P245" s="17">
        <v>5727219</v>
      </c>
      <c r="Q245" s="16">
        <v>41486</v>
      </c>
      <c r="R245" s="17" t="s">
        <v>846</v>
      </c>
      <c r="S245" s="16">
        <v>41473</v>
      </c>
    </row>
    <row r="246" spans="1:19" ht="22.5" x14ac:dyDescent="0.25">
      <c r="A246" s="16">
        <v>41464</v>
      </c>
      <c r="B246" s="17" t="s">
        <v>799</v>
      </c>
      <c r="C246" s="16">
        <v>41495</v>
      </c>
      <c r="D246" s="16">
        <v>41485</v>
      </c>
      <c r="E246" s="17"/>
      <c r="F246" s="58" t="s">
        <v>907</v>
      </c>
      <c r="G246" s="22" t="s">
        <v>800</v>
      </c>
      <c r="H246" s="35">
        <v>12920</v>
      </c>
      <c r="I246" s="17" t="s">
        <v>801</v>
      </c>
      <c r="J246" s="19">
        <v>12920</v>
      </c>
      <c r="K246" s="16">
        <v>41485</v>
      </c>
      <c r="L246" s="17"/>
      <c r="M246" s="17"/>
      <c r="N246" s="17"/>
      <c r="O246" s="17"/>
      <c r="P246" s="17">
        <v>5713668</v>
      </c>
      <c r="Q246" s="16">
        <v>41485</v>
      </c>
      <c r="R246" s="17" t="s">
        <v>233</v>
      </c>
      <c r="S246" s="16">
        <v>41480</v>
      </c>
    </row>
    <row r="247" spans="1:19" ht="22.5" x14ac:dyDescent="0.25">
      <c r="A247" s="16">
        <v>41464</v>
      </c>
      <c r="B247" s="17" t="s">
        <v>789</v>
      </c>
      <c r="C247" s="16">
        <v>41495</v>
      </c>
      <c r="D247" s="16">
        <v>41480</v>
      </c>
      <c r="E247" s="17"/>
      <c r="F247" s="58" t="s">
        <v>832</v>
      </c>
      <c r="G247" s="22" t="s">
        <v>790</v>
      </c>
      <c r="H247" s="35">
        <v>4860</v>
      </c>
      <c r="I247" s="22" t="s">
        <v>791</v>
      </c>
      <c r="J247" s="19">
        <v>4860</v>
      </c>
      <c r="K247" s="16">
        <v>41480</v>
      </c>
      <c r="L247" s="17"/>
      <c r="M247" s="17"/>
      <c r="N247" s="17"/>
      <c r="O247" s="17"/>
      <c r="P247" s="17">
        <v>5684126</v>
      </c>
      <c r="Q247" s="16">
        <v>41480</v>
      </c>
      <c r="R247" s="17" t="s">
        <v>833</v>
      </c>
      <c r="S247" s="16">
        <v>41474</v>
      </c>
    </row>
    <row r="248" spans="1:19" ht="21.75" customHeight="1" x14ac:dyDescent="0.25">
      <c r="A248" s="16">
        <v>41464</v>
      </c>
      <c r="B248" s="17" t="s">
        <v>805</v>
      </c>
      <c r="C248" s="16">
        <v>41492</v>
      </c>
      <c r="D248" s="16">
        <v>41480</v>
      </c>
      <c r="E248" s="17"/>
      <c r="F248" s="58" t="s">
        <v>832</v>
      </c>
      <c r="G248" s="22" t="s">
        <v>806</v>
      </c>
      <c r="H248" s="35">
        <v>4632</v>
      </c>
      <c r="I248" s="17" t="s">
        <v>149</v>
      </c>
      <c r="J248" s="19">
        <v>4632</v>
      </c>
      <c r="K248" s="16">
        <v>41480</v>
      </c>
      <c r="L248" s="17"/>
      <c r="M248" s="17"/>
      <c r="N248" s="17"/>
      <c r="O248" s="17"/>
      <c r="P248" s="17">
        <v>5684138</v>
      </c>
      <c r="Q248" s="16">
        <v>41480</v>
      </c>
      <c r="R248" s="17" t="s">
        <v>836</v>
      </c>
      <c r="S248" s="16">
        <v>41470</v>
      </c>
    </row>
    <row r="249" spans="1:19" ht="28.5" customHeight="1" x14ac:dyDescent="0.25">
      <c r="A249" s="16">
        <v>41470</v>
      </c>
      <c r="B249" s="17" t="s">
        <v>829</v>
      </c>
      <c r="C249" s="16">
        <v>41495</v>
      </c>
      <c r="D249" s="16">
        <v>41486</v>
      </c>
      <c r="E249" s="17"/>
      <c r="F249" s="58" t="s">
        <v>838</v>
      </c>
      <c r="G249" s="22" t="s">
        <v>830</v>
      </c>
      <c r="H249" s="35">
        <v>415</v>
      </c>
      <c r="I249" s="17" t="s">
        <v>149</v>
      </c>
      <c r="J249" s="19">
        <v>415</v>
      </c>
      <c r="K249" s="16">
        <v>41486</v>
      </c>
      <c r="L249" s="17"/>
      <c r="M249" s="17"/>
      <c r="N249" s="17"/>
      <c r="O249" s="17"/>
      <c r="P249" s="17">
        <v>5727196</v>
      </c>
      <c r="Q249" s="16">
        <v>41486</v>
      </c>
      <c r="R249" s="17" t="s">
        <v>844</v>
      </c>
      <c r="S249" s="16">
        <v>41472</v>
      </c>
    </row>
    <row r="250" spans="1:19" ht="79.5" customHeight="1" x14ac:dyDescent="0.25">
      <c r="A250" s="16">
        <v>41472</v>
      </c>
      <c r="B250" s="17" t="s">
        <v>814</v>
      </c>
      <c r="C250" s="16">
        <v>41639</v>
      </c>
      <c r="D250" s="17"/>
      <c r="E250" s="17"/>
      <c r="F250" s="26"/>
      <c r="G250" s="22" t="s">
        <v>364</v>
      </c>
      <c r="H250" s="35">
        <v>25200</v>
      </c>
      <c r="I250" s="17" t="s">
        <v>815</v>
      </c>
      <c r="J250" s="19">
        <v>25050</v>
      </c>
      <c r="K250" s="16">
        <v>41633</v>
      </c>
      <c r="L250" s="17">
        <v>5762811</v>
      </c>
      <c r="M250" s="16">
        <v>41492</v>
      </c>
      <c r="N250" s="22" t="s">
        <v>1405</v>
      </c>
      <c r="O250" s="18" t="s">
        <v>1406</v>
      </c>
      <c r="P250" s="17"/>
      <c r="Q250" s="17"/>
      <c r="R250" s="22" t="s">
        <v>1408</v>
      </c>
      <c r="S250" s="18" t="s">
        <v>1407</v>
      </c>
    </row>
    <row r="251" spans="1:19" s="65" customFormat="1" ht="33.75" x14ac:dyDescent="0.2">
      <c r="A251" s="16">
        <v>41472</v>
      </c>
      <c r="B251" s="17" t="s">
        <v>817</v>
      </c>
      <c r="C251" s="16">
        <v>41495</v>
      </c>
      <c r="D251" s="16">
        <v>41480</v>
      </c>
      <c r="E251" s="17"/>
      <c r="F251" s="58" t="s">
        <v>832</v>
      </c>
      <c r="G251" s="22" t="s">
        <v>818</v>
      </c>
      <c r="H251" s="35">
        <v>4092</v>
      </c>
      <c r="I251" s="22" t="s">
        <v>819</v>
      </c>
      <c r="J251" s="19">
        <v>4092</v>
      </c>
      <c r="K251" s="16">
        <v>41480</v>
      </c>
      <c r="L251" s="17"/>
      <c r="M251" s="17"/>
      <c r="N251" s="17"/>
      <c r="O251" s="17"/>
      <c r="P251" s="17">
        <v>5892</v>
      </c>
      <c r="Q251" s="16">
        <v>41480</v>
      </c>
      <c r="R251" s="17" t="s">
        <v>831</v>
      </c>
      <c r="S251" s="16">
        <v>41476</v>
      </c>
    </row>
    <row r="252" spans="1:19" s="65" customFormat="1" ht="22.5" x14ac:dyDescent="0.2">
      <c r="A252" s="16">
        <v>41477</v>
      </c>
      <c r="B252" s="17" t="s">
        <v>827</v>
      </c>
      <c r="C252" s="16">
        <v>41537</v>
      </c>
      <c r="D252" s="16">
        <v>41519</v>
      </c>
      <c r="E252" s="17"/>
      <c r="F252" s="26" t="s">
        <v>905</v>
      </c>
      <c r="G252" s="22" t="s">
        <v>828</v>
      </c>
      <c r="H252" s="35">
        <v>33108</v>
      </c>
      <c r="I252" s="17" t="s">
        <v>186</v>
      </c>
      <c r="J252" s="19">
        <v>33108</v>
      </c>
      <c r="K252" s="16">
        <v>41519</v>
      </c>
      <c r="L252" s="17"/>
      <c r="M252" s="17"/>
      <c r="N252" s="17"/>
      <c r="O252" s="16"/>
      <c r="P252" s="17">
        <v>5934920</v>
      </c>
      <c r="Q252" s="16">
        <v>41519</v>
      </c>
      <c r="R252" s="17" t="s">
        <v>904</v>
      </c>
      <c r="S252" s="16">
        <v>41517</v>
      </c>
    </row>
    <row r="253" spans="1:19" s="65" customFormat="1" ht="22.5" x14ac:dyDescent="0.2">
      <c r="A253" s="6">
        <v>41487</v>
      </c>
      <c r="B253" s="38" t="s">
        <v>880</v>
      </c>
      <c r="C253" s="16"/>
      <c r="D253" s="16">
        <v>41512</v>
      </c>
      <c r="E253" s="17"/>
      <c r="F253" s="58" t="s">
        <v>886</v>
      </c>
      <c r="G253" s="5" t="s">
        <v>195</v>
      </c>
      <c r="H253" s="8">
        <v>3850</v>
      </c>
      <c r="I253" s="5" t="s">
        <v>196</v>
      </c>
      <c r="J253" s="19">
        <v>3850</v>
      </c>
      <c r="K253" s="16">
        <v>41508</v>
      </c>
      <c r="L253" s="17"/>
      <c r="M253" s="17"/>
      <c r="N253" s="17"/>
      <c r="O253" s="17"/>
      <c r="P253" s="16">
        <v>41508</v>
      </c>
      <c r="Q253" s="17">
        <v>6246</v>
      </c>
      <c r="R253" s="17" t="s">
        <v>885</v>
      </c>
      <c r="S253" s="16">
        <v>41512</v>
      </c>
    </row>
    <row r="254" spans="1:19" s="65" customFormat="1" ht="29.25" customHeight="1" x14ac:dyDescent="0.2">
      <c r="A254" s="6">
        <v>41492</v>
      </c>
      <c r="B254" s="38" t="s">
        <v>856</v>
      </c>
      <c r="C254" s="43">
        <v>41516</v>
      </c>
      <c r="D254" s="43">
        <v>41495</v>
      </c>
      <c r="E254" s="21"/>
      <c r="F254" s="34" t="s">
        <v>875</v>
      </c>
      <c r="G254" s="5" t="s">
        <v>440</v>
      </c>
      <c r="H254" s="8">
        <v>8010</v>
      </c>
      <c r="I254" s="5" t="s">
        <v>149</v>
      </c>
      <c r="J254" s="19">
        <v>8010</v>
      </c>
      <c r="K254" s="16">
        <v>41495</v>
      </c>
      <c r="L254" s="17"/>
      <c r="M254" s="17"/>
      <c r="N254" s="17"/>
      <c r="O254" s="17"/>
      <c r="P254" s="17">
        <v>5792001</v>
      </c>
      <c r="Q254" s="16">
        <v>41495</v>
      </c>
      <c r="R254" s="17" t="s">
        <v>876</v>
      </c>
      <c r="S254" s="16">
        <v>41495</v>
      </c>
    </row>
    <row r="255" spans="1:19" s="65" customFormat="1" ht="18" customHeight="1" x14ac:dyDescent="0.2">
      <c r="A255" s="6">
        <v>41493</v>
      </c>
      <c r="B255" s="38" t="s">
        <v>858</v>
      </c>
      <c r="C255" s="43">
        <v>41519</v>
      </c>
      <c r="D255" s="21"/>
      <c r="E255" s="21"/>
      <c r="F255" s="4"/>
      <c r="G255" s="5" t="s">
        <v>145</v>
      </c>
      <c r="H255" s="8">
        <v>15396</v>
      </c>
      <c r="I255" s="5" t="s">
        <v>859</v>
      </c>
      <c r="J255" s="19">
        <v>15396.64</v>
      </c>
      <c r="K255" s="16">
        <v>41499</v>
      </c>
      <c r="L255" s="17">
        <v>5792003</v>
      </c>
      <c r="M255" s="16">
        <v>41495</v>
      </c>
      <c r="N255" s="17">
        <v>5810507</v>
      </c>
      <c r="O255" s="16">
        <v>41499</v>
      </c>
      <c r="P255" s="17"/>
      <c r="Q255" s="17"/>
      <c r="R255" s="17" t="s">
        <v>879</v>
      </c>
      <c r="S255" s="16">
        <v>41498</v>
      </c>
    </row>
    <row r="256" spans="1:19" s="65" customFormat="1" ht="31.5" customHeight="1" x14ac:dyDescent="0.2">
      <c r="A256" s="6">
        <v>41493</v>
      </c>
      <c r="B256" s="38" t="s">
        <v>860</v>
      </c>
      <c r="C256" s="43">
        <v>41521</v>
      </c>
      <c r="D256" s="43">
        <v>41498</v>
      </c>
      <c r="E256" s="21"/>
      <c r="F256" s="34" t="s">
        <v>877</v>
      </c>
      <c r="G256" s="5" t="s">
        <v>861</v>
      </c>
      <c r="H256" s="8">
        <v>13500</v>
      </c>
      <c r="I256" s="5" t="s">
        <v>140</v>
      </c>
      <c r="J256" s="19">
        <v>13500</v>
      </c>
      <c r="K256" s="16">
        <v>41498</v>
      </c>
      <c r="L256" s="17"/>
      <c r="M256" s="17"/>
      <c r="N256" s="17"/>
      <c r="O256" s="17"/>
      <c r="P256" s="17">
        <v>5801095</v>
      </c>
      <c r="Q256" s="16">
        <v>41498</v>
      </c>
      <c r="R256" s="17" t="s">
        <v>233</v>
      </c>
      <c r="S256" s="16">
        <v>41498</v>
      </c>
    </row>
    <row r="257" spans="1:19" s="65" customFormat="1" ht="22.5" x14ac:dyDescent="0.2">
      <c r="A257" s="6">
        <v>41493</v>
      </c>
      <c r="B257" s="38" t="s">
        <v>857</v>
      </c>
      <c r="C257" s="43">
        <v>41535</v>
      </c>
      <c r="D257" s="16">
        <v>41513</v>
      </c>
      <c r="E257" s="17"/>
      <c r="F257" s="58" t="s">
        <v>891</v>
      </c>
      <c r="G257" s="5" t="s">
        <v>136</v>
      </c>
      <c r="H257" s="8">
        <v>4800</v>
      </c>
      <c r="I257" s="5" t="s">
        <v>137</v>
      </c>
      <c r="J257" s="19">
        <v>4800</v>
      </c>
      <c r="K257" s="16">
        <v>41513</v>
      </c>
      <c r="L257" s="17"/>
      <c r="M257" s="17"/>
      <c r="N257" s="17"/>
      <c r="O257" s="17"/>
      <c r="P257" s="17">
        <v>5895302</v>
      </c>
      <c r="Q257" s="16">
        <v>41513</v>
      </c>
      <c r="R257" s="17" t="s">
        <v>892</v>
      </c>
      <c r="S257" s="16">
        <v>41500</v>
      </c>
    </row>
    <row r="258" spans="1:19" s="65" customFormat="1" ht="22.5" x14ac:dyDescent="0.2">
      <c r="A258" s="6">
        <v>41494</v>
      </c>
      <c r="B258" s="54" t="s">
        <v>862</v>
      </c>
      <c r="C258" s="43">
        <v>41526</v>
      </c>
      <c r="D258" s="16">
        <v>41502</v>
      </c>
      <c r="E258" s="17"/>
      <c r="F258" s="58" t="s">
        <v>882</v>
      </c>
      <c r="G258" s="5" t="s">
        <v>863</v>
      </c>
      <c r="H258" s="20">
        <v>40970</v>
      </c>
      <c r="I258" s="5" t="s">
        <v>738</v>
      </c>
      <c r="J258" s="19">
        <v>40970</v>
      </c>
      <c r="K258" s="16">
        <v>41502</v>
      </c>
      <c r="L258" s="17"/>
      <c r="M258" s="17"/>
      <c r="N258" s="17"/>
      <c r="O258" s="17"/>
      <c r="P258" s="17">
        <v>5836193</v>
      </c>
      <c r="Q258" s="16">
        <v>41502</v>
      </c>
      <c r="R258" s="17" t="s">
        <v>881</v>
      </c>
      <c r="S258" s="16">
        <v>41499</v>
      </c>
    </row>
    <row r="259" spans="1:19" s="65" customFormat="1" ht="33.75" x14ac:dyDescent="0.2">
      <c r="A259" s="6">
        <v>41494</v>
      </c>
      <c r="B259" s="38" t="s">
        <v>864</v>
      </c>
      <c r="C259" s="43">
        <v>41528</v>
      </c>
      <c r="D259" s="16">
        <v>41513</v>
      </c>
      <c r="E259" s="64"/>
      <c r="F259" s="58" t="s">
        <v>891</v>
      </c>
      <c r="G259" s="5" t="s">
        <v>865</v>
      </c>
      <c r="H259" s="8">
        <v>7680</v>
      </c>
      <c r="I259" s="5" t="s">
        <v>866</v>
      </c>
      <c r="J259" s="19">
        <v>7680</v>
      </c>
      <c r="K259" s="16">
        <v>41513</v>
      </c>
      <c r="L259" s="17"/>
      <c r="M259" s="17"/>
      <c r="N259" s="17"/>
      <c r="O259" s="17"/>
      <c r="P259" s="17">
        <v>6299</v>
      </c>
      <c r="Q259" s="16">
        <v>41513</v>
      </c>
      <c r="R259" s="17" t="s">
        <v>899</v>
      </c>
      <c r="S259" s="16">
        <v>41500</v>
      </c>
    </row>
    <row r="260" spans="1:19" s="65" customFormat="1" ht="22.5" x14ac:dyDescent="0.2">
      <c r="A260" s="43">
        <v>41499</v>
      </c>
      <c r="B260" s="38" t="s">
        <v>867</v>
      </c>
      <c r="C260" s="43">
        <v>41521</v>
      </c>
      <c r="D260" s="16">
        <v>41513</v>
      </c>
      <c r="E260" s="17"/>
      <c r="F260" s="26" t="s">
        <v>891</v>
      </c>
      <c r="G260" s="5" t="s">
        <v>868</v>
      </c>
      <c r="H260" s="8">
        <v>7500</v>
      </c>
      <c r="I260" s="5" t="s">
        <v>869</v>
      </c>
      <c r="J260" s="19">
        <v>7500</v>
      </c>
      <c r="K260" s="16">
        <v>41513</v>
      </c>
      <c r="L260" s="17"/>
      <c r="M260" s="17"/>
      <c r="N260" s="17"/>
      <c r="O260" s="17"/>
      <c r="P260" s="22" t="s">
        <v>897</v>
      </c>
      <c r="Q260" s="22" t="s">
        <v>898</v>
      </c>
      <c r="R260" s="17" t="s">
        <v>233</v>
      </c>
      <c r="S260" s="16">
        <v>41513</v>
      </c>
    </row>
    <row r="261" spans="1:19" s="65" customFormat="1" ht="22.5" x14ac:dyDescent="0.2">
      <c r="A261" s="6">
        <v>41499</v>
      </c>
      <c r="B261" s="38" t="s">
        <v>870</v>
      </c>
      <c r="C261" s="43">
        <v>41521</v>
      </c>
      <c r="D261" s="16">
        <v>41513</v>
      </c>
      <c r="E261" s="17"/>
      <c r="F261" s="26" t="s">
        <v>891</v>
      </c>
      <c r="G261" s="5" t="s">
        <v>871</v>
      </c>
      <c r="H261" s="8">
        <v>5750</v>
      </c>
      <c r="I261" s="5" t="s">
        <v>872</v>
      </c>
      <c r="J261" s="19">
        <v>5750</v>
      </c>
      <c r="K261" s="16">
        <v>41513</v>
      </c>
      <c r="L261" s="17"/>
      <c r="M261" s="17"/>
      <c r="N261" s="17"/>
      <c r="O261" s="17"/>
      <c r="P261" s="22" t="s">
        <v>895</v>
      </c>
      <c r="Q261" s="18" t="s">
        <v>896</v>
      </c>
      <c r="R261" s="17" t="s">
        <v>233</v>
      </c>
      <c r="S261" s="16">
        <v>41513</v>
      </c>
    </row>
    <row r="262" spans="1:19" s="65" customFormat="1" ht="22.5" x14ac:dyDescent="0.2">
      <c r="A262" s="6">
        <v>41499</v>
      </c>
      <c r="B262" s="38" t="s">
        <v>873</v>
      </c>
      <c r="C262" s="43">
        <v>41521</v>
      </c>
      <c r="D262" s="16">
        <v>41513</v>
      </c>
      <c r="E262" s="17"/>
      <c r="F262" s="26" t="s">
        <v>891</v>
      </c>
      <c r="G262" s="5" t="s">
        <v>871</v>
      </c>
      <c r="H262" s="8">
        <v>5750</v>
      </c>
      <c r="I262" s="5" t="s">
        <v>874</v>
      </c>
      <c r="J262" s="19">
        <v>5750</v>
      </c>
      <c r="K262" s="16">
        <v>41513</v>
      </c>
      <c r="L262" s="17"/>
      <c r="M262" s="17"/>
      <c r="N262" s="17"/>
      <c r="O262" s="17"/>
      <c r="P262" s="22" t="s">
        <v>893</v>
      </c>
      <c r="Q262" s="18" t="s">
        <v>894</v>
      </c>
      <c r="R262" s="17" t="s">
        <v>233</v>
      </c>
      <c r="S262" s="16">
        <v>41513</v>
      </c>
    </row>
    <row r="263" spans="1:19" s="65" customFormat="1" ht="22.5" x14ac:dyDescent="0.2">
      <c r="A263" s="16">
        <v>41506</v>
      </c>
      <c r="B263" s="17" t="s">
        <v>883</v>
      </c>
      <c r="C263" s="16">
        <v>41561</v>
      </c>
      <c r="D263" s="17"/>
      <c r="E263" s="17"/>
      <c r="F263" s="26"/>
      <c r="G263" s="5" t="s">
        <v>884</v>
      </c>
      <c r="H263" s="8">
        <v>8000</v>
      </c>
      <c r="I263" s="5" t="s">
        <v>196</v>
      </c>
      <c r="J263" s="19"/>
      <c r="K263" s="17"/>
      <c r="L263" s="17"/>
      <c r="M263" s="17"/>
      <c r="N263" s="17"/>
      <c r="O263" s="17"/>
      <c r="P263" s="17"/>
      <c r="Q263" s="17"/>
      <c r="R263" s="17"/>
      <c r="S263" s="17"/>
    </row>
    <row r="264" spans="1:19" s="65" customFormat="1" ht="33.75" customHeight="1" x14ac:dyDescent="0.2">
      <c r="A264" s="6">
        <v>41506</v>
      </c>
      <c r="B264" s="38" t="s">
        <v>900</v>
      </c>
      <c r="C264" s="6">
        <v>41628</v>
      </c>
      <c r="D264" s="16">
        <v>41555</v>
      </c>
      <c r="E264" s="28"/>
      <c r="F264" s="58" t="s">
        <v>989</v>
      </c>
      <c r="G264" s="5" t="s">
        <v>901</v>
      </c>
      <c r="H264" s="8">
        <v>24000</v>
      </c>
      <c r="I264" s="5" t="s">
        <v>902</v>
      </c>
      <c r="J264" s="19">
        <v>24000</v>
      </c>
      <c r="K264" s="16">
        <v>41555</v>
      </c>
      <c r="L264" s="22">
        <v>6027115</v>
      </c>
      <c r="M264" s="18">
        <v>41533</v>
      </c>
      <c r="N264" s="17">
        <v>6204309</v>
      </c>
      <c r="O264" s="16">
        <v>41555</v>
      </c>
      <c r="P264" s="17"/>
      <c r="Q264" s="17"/>
      <c r="R264" s="17" t="s">
        <v>990</v>
      </c>
      <c r="S264" s="16">
        <v>41543</v>
      </c>
    </row>
    <row r="265" spans="1:19" s="65" customFormat="1" ht="34.5" customHeight="1" x14ac:dyDescent="0.2">
      <c r="A265" s="6">
        <v>41508</v>
      </c>
      <c r="B265" s="38" t="s">
        <v>903</v>
      </c>
      <c r="C265" s="16">
        <v>41569</v>
      </c>
      <c r="D265" s="16">
        <v>41551</v>
      </c>
      <c r="E265" s="17"/>
      <c r="F265" s="58" t="s">
        <v>976</v>
      </c>
      <c r="G265" s="5" t="s">
        <v>185</v>
      </c>
      <c r="H265" s="8">
        <v>32574</v>
      </c>
      <c r="I265" s="5" t="s">
        <v>186</v>
      </c>
      <c r="J265" s="19">
        <v>32574</v>
      </c>
      <c r="K265" s="16">
        <v>41551</v>
      </c>
      <c r="L265" s="17"/>
      <c r="M265" s="17"/>
      <c r="N265" s="17"/>
      <c r="O265" s="17"/>
      <c r="P265" s="17">
        <v>6170942</v>
      </c>
      <c r="Q265" s="16">
        <v>41551</v>
      </c>
      <c r="R265" s="17" t="s">
        <v>977</v>
      </c>
      <c r="S265" s="16">
        <v>41547</v>
      </c>
    </row>
    <row r="266" spans="1:19" s="65" customFormat="1" ht="22.5" x14ac:dyDescent="0.2">
      <c r="A266" s="6">
        <v>41513</v>
      </c>
      <c r="B266" s="38" t="s">
        <v>935</v>
      </c>
      <c r="C266" s="16"/>
      <c r="D266" s="17"/>
      <c r="E266" s="17"/>
      <c r="F266" s="26"/>
      <c r="G266" s="5" t="s">
        <v>64</v>
      </c>
      <c r="H266" s="8">
        <v>20000</v>
      </c>
      <c r="I266" s="5" t="s">
        <v>65</v>
      </c>
      <c r="J266" s="19">
        <v>19998.400000000001</v>
      </c>
      <c r="K266" s="16">
        <v>41561</v>
      </c>
      <c r="L266" s="17">
        <v>5987659</v>
      </c>
      <c r="M266" s="16">
        <v>41527</v>
      </c>
      <c r="N266" s="17">
        <v>6236906</v>
      </c>
      <c r="O266" s="16">
        <v>41561</v>
      </c>
      <c r="P266" s="17"/>
      <c r="Q266" s="17"/>
      <c r="R266" s="17" t="s">
        <v>1015</v>
      </c>
      <c r="S266" s="16">
        <v>41547</v>
      </c>
    </row>
    <row r="267" spans="1:19" s="65" customFormat="1" ht="21.75" customHeight="1" x14ac:dyDescent="0.2">
      <c r="A267" s="16">
        <v>41519</v>
      </c>
      <c r="B267" s="28" t="s">
        <v>906</v>
      </c>
      <c r="C267" s="16">
        <v>41542</v>
      </c>
      <c r="D267" s="16">
        <v>41527</v>
      </c>
      <c r="E267" s="17"/>
      <c r="F267" s="58" t="s">
        <v>916</v>
      </c>
      <c r="G267" s="22" t="s">
        <v>168</v>
      </c>
      <c r="H267" s="35">
        <v>4380</v>
      </c>
      <c r="I267" s="17" t="s">
        <v>169</v>
      </c>
      <c r="J267" s="19">
        <v>4380</v>
      </c>
      <c r="K267" s="16">
        <v>41527</v>
      </c>
      <c r="L267" s="17"/>
      <c r="M267" s="17"/>
      <c r="N267" s="17"/>
      <c r="O267" s="17"/>
      <c r="P267" s="17">
        <v>5985821</v>
      </c>
      <c r="Q267" s="16">
        <v>41527</v>
      </c>
      <c r="R267" s="17" t="s">
        <v>917</v>
      </c>
      <c r="S267" s="16">
        <v>41519</v>
      </c>
    </row>
    <row r="268" spans="1:19" s="65" customFormat="1" ht="22.5" x14ac:dyDescent="0.2">
      <c r="A268" s="16">
        <v>41527</v>
      </c>
      <c r="B268" s="17" t="s">
        <v>911</v>
      </c>
      <c r="C268" s="16">
        <v>41529</v>
      </c>
      <c r="D268" s="17"/>
      <c r="E268" s="17"/>
      <c r="F268" s="26" t="s">
        <v>943</v>
      </c>
      <c r="G268" s="22" t="s">
        <v>197</v>
      </c>
      <c r="H268" s="35">
        <v>97609.01</v>
      </c>
      <c r="I268" s="22" t="s">
        <v>912</v>
      </c>
      <c r="J268" s="17">
        <v>97609.01</v>
      </c>
      <c r="K268" s="16">
        <v>41528</v>
      </c>
      <c r="L268" s="17"/>
      <c r="M268" s="17"/>
      <c r="N268" s="17"/>
      <c r="O268" s="17"/>
      <c r="P268" s="17">
        <v>5998029</v>
      </c>
      <c r="Q268" s="16">
        <v>41528</v>
      </c>
      <c r="R268" s="17" t="s">
        <v>942</v>
      </c>
      <c r="S268" s="16">
        <v>41529</v>
      </c>
    </row>
    <row r="269" spans="1:19" s="65" customFormat="1" ht="22.5" x14ac:dyDescent="0.2">
      <c r="A269" s="16">
        <v>41527</v>
      </c>
      <c r="B269" s="17" t="s">
        <v>944</v>
      </c>
      <c r="C269" s="16"/>
      <c r="D269" s="16">
        <v>41572</v>
      </c>
      <c r="E269" s="17"/>
      <c r="F269" s="26" t="s">
        <v>1388</v>
      </c>
      <c r="G269" s="22" t="s">
        <v>945</v>
      </c>
      <c r="H269" s="35">
        <v>9498.65</v>
      </c>
      <c r="I269" s="22" t="s">
        <v>196</v>
      </c>
      <c r="J269" s="17" t="s">
        <v>1016</v>
      </c>
      <c r="K269" s="16">
        <v>41544</v>
      </c>
      <c r="L269" s="17"/>
      <c r="M269" s="17"/>
      <c r="N269" s="17"/>
      <c r="O269" s="17"/>
      <c r="P269" s="17">
        <v>6601</v>
      </c>
      <c r="Q269" s="16">
        <v>41544</v>
      </c>
      <c r="R269" s="17" t="s">
        <v>1387</v>
      </c>
      <c r="S269" s="16">
        <v>41572</v>
      </c>
    </row>
    <row r="270" spans="1:19" ht="22.5" x14ac:dyDescent="0.25">
      <c r="A270" s="16">
        <v>41527</v>
      </c>
      <c r="B270" s="17" t="s">
        <v>914</v>
      </c>
      <c r="C270" s="16">
        <v>41535</v>
      </c>
      <c r="D270" s="17"/>
      <c r="E270" s="17"/>
      <c r="F270" s="58" t="s">
        <v>923</v>
      </c>
      <c r="G270" s="22" t="s">
        <v>915</v>
      </c>
      <c r="H270" s="35">
        <v>19640.490000000002</v>
      </c>
      <c r="I270" s="17" t="s">
        <v>109</v>
      </c>
      <c r="J270" s="19">
        <v>19640.490000000002</v>
      </c>
      <c r="K270" s="16">
        <v>41535</v>
      </c>
      <c r="L270" s="17">
        <v>6025642</v>
      </c>
      <c r="M270" s="16">
        <v>41533</v>
      </c>
      <c r="N270" s="17">
        <v>6042617</v>
      </c>
      <c r="O270" s="16">
        <v>41535</v>
      </c>
      <c r="P270" s="17"/>
      <c r="Q270" s="17"/>
      <c r="R270" s="17" t="s">
        <v>925</v>
      </c>
      <c r="S270" s="16">
        <v>41533</v>
      </c>
    </row>
    <row r="271" spans="1:19" ht="22.5" x14ac:dyDescent="0.25">
      <c r="A271" s="16">
        <v>41529</v>
      </c>
      <c r="B271" s="17" t="s">
        <v>918</v>
      </c>
      <c r="C271" s="16">
        <v>41571</v>
      </c>
      <c r="D271" s="16">
        <v>41554</v>
      </c>
      <c r="E271" s="17"/>
      <c r="F271" s="58" t="s">
        <v>982</v>
      </c>
      <c r="G271" s="22" t="s">
        <v>919</v>
      </c>
      <c r="H271" s="35">
        <v>9450</v>
      </c>
      <c r="I271" s="17" t="s">
        <v>152</v>
      </c>
      <c r="J271" s="19">
        <v>9450</v>
      </c>
      <c r="K271" s="16">
        <v>41554</v>
      </c>
      <c r="L271" s="17"/>
      <c r="M271" s="17"/>
      <c r="N271" s="17"/>
      <c r="O271" s="17"/>
      <c r="P271" s="17">
        <v>6184721</v>
      </c>
      <c r="Q271" s="16">
        <v>41554</v>
      </c>
      <c r="R271" s="17" t="s">
        <v>985</v>
      </c>
      <c r="S271" s="16">
        <v>41550</v>
      </c>
    </row>
    <row r="272" spans="1:19" ht="22.5" x14ac:dyDescent="0.25">
      <c r="A272" s="16">
        <v>41530</v>
      </c>
      <c r="B272" s="17" t="s">
        <v>946</v>
      </c>
      <c r="C272" s="16"/>
      <c r="D272" s="16">
        <v>41547</v>
      </c>
      <c r="E272" s="17"/>
      <c r="F272" s="58" t="s">
        <v>959</v>
      </c>
      <c r="G272" s="22" t="s">
        <v>947</v>
      </c>
      <c r="H272" s="35">
        <v>15000</v>
      </c>
      <c r="I272" s="17" t="s">
        <v>338</v>
      </c>
      <c r="J272" s="19">
        <v>15000</v>
      </c>
      <c r="K272" s="16">
        <v>41547</v>
      </c>
      <c r="L272" s="17"/>
      <c r="M272" s="17"/>
      <c r="N272" s="17"/>
      <c r="O272" s="17"/>
      <c r="P272" s="17">
        <v>6138499</v>
      </c>
      <c r="Q272" s="16">
        <v>41547</v>
      </c>
      <c r="R272" s="17" t="s">
        <v>962</v>
      </c>
      <c r="S272" s="16">
        <v>41544</v>
      </c>
    </row>
    <row r="273" spans="1:19" ht="22.5" x14ac:dyDescent="0.25">
      <c r="A273" s="16">
        <v>41530</v>
      </c>
      <c r="B273" s="17" t="s">
        <v>936</v>
      </c>
      <c r="C273" s="16"/>
      <c r="D273" s="16">
        <v>41549</v>
      </c>
      <c r="E273" s="17"/>
      <c r="F273" s="58" t="s">
        <v>974</v>
      </c>
      <c r="G273" s="22" t="s">
        <v>937</v>
      </c>
      <c r="H273" s="35">
        <v>2450</v>
      </c>
      <c r="I273" s="17" t="s">
        <v>801</v>
      </c>
      <c r="J273" s="19">
        <v>2450</v>
      </c>
      <c r="K273" s="16">
        <v>41549</v>
      </c>
      <c r="L273" s="17">
        <v>6126064</v>
      </c>
      <c r="M273" s="16">
        <v>41544</v>
      </c>
      <c r="N273" s="17">
        <v>6152381</v>
      </c>
      <c r="O273" s="16">
        <v>41549</v>
      </c>
      <c r="P273" s="17"/>
      <c r="Q273" s="17"/>
      <c r="R273" s="17" t="s">
        <v>975</v>
      </c>
      <c r="S273" s="16">
        <v>41547</v>
      </c>
    </row>
    <row r="274" spans="1:19" ht="22.5" x14ac:dyDescent="0.25">
      <c r="A274" s="16">
        <v>41530</v>
      </c>
      <c r="B274" s="17" t="s">
        <v>920</v>
      </c>
      <c r="C274" s="17"/>
      <c r="D274" s="16">
        <v>41561</v>
      </c>
      <c r="E274" s="17"/>
      <c r="F274" s="58" t="s">
        <v>1007</v>
      </c>
      <c r="G274" s="22" t="s">
        <v>921</v>
      </c>
      <c r="H274" s="35">
        <v>5400</v>
      </c>
      <c r="I274" s="17" t="s">
        <v>922</v>
      </c>
      <c r="J274" s="19">
        <v>5400</v>
      </c>
      <c r="K274" s="16">
        <v>41561</v>
      </c>
      <c r="L274" s="17">
        <v>6070297</v>
      </c>
      <c r="M274" s="16">
        <v>41540</v>
      </c>
      <c r="N274" s="17">
        <v>6236898</v>
      </c>
      <c r="O274" s="16">
        <v>41561</v>
      </c>
      <c r="P274" s="17"/>
      <c r="Q274" s="17"/>
      <c r="R274" s="17" t="s">
        <v>1008</v>
      </c>
      <c r="S274" s="16">
        <v>41554</v>
      </c>
    </row>
    <row r="275" spans="1:19" ht="26.25" customHeight="1" x14ac:dyDescent="0.25">
      <c r="A275" s="16">
        <v>41530</v>
      </c>
      <c r="B275" s="17" t="s">
        <v>929</v>
      </c>
      <c r="C275" s="16">
        <v>41572</v>
      </c>
      <c r="D275" s="16">
        <v>41554</v>
      </c>
      <c r="E275" s="17"/>
      <c r="F275" s="58" t="s">
        <v>982</v>
      </c>
      <c r="G275" s="22" t="s">
        <v>136</v>
      </c>
      <c r="H275" s="35">
        <v>2814</v>
      </c>
      <c r="I275" s="17" t="s">
        <v>137</v>
      </c>
      <c r="J275" s="19">
        <v>2814</v>
      </c>
      <c r="K275" s="16">
        <v>41554</v>
      </c>
      <c r="L275" s="17"/>
      <c r="M275" s="17"/>
      <c r="N275" s="17"/>
      <c r="O275" s="17"/>
      <c r="P275" s="17">
        <v>6184729</v>
      </c>
      <c r="Q275" s="16">
        <v>41554</v>
      </c>
      <c r="R275" s="17" t="s">
        <v>984</v>
      </c>
      <c r="S275" s="16">
        <v>41550</v>
      </c>
    </row>
    <row r="276" spans="1:19" ht="23.25" customHeight="1" x14ac:dyDescent="0.25">
      <c r="A276" s="16">
        <v>41530</v>
      </c>
      <c r="B276" s="17" t="s">
        <v>930</v>
      </c>
      <c r="C276" s="16">
        <v>41570</v>
      </c>
      <c r="D276" s="16">
        <v>41544</v>
      </c>
      <c r="E276" s="17"/>
      <c r="F276" s="58" t="s">
        <v>955</v>
      </c>
      <c r="G276" s="22" t="s">
        <v>931</v>
      </c>
      <c r="H276" s="35">
        <v>41</v>
      </c>
      <c r="I276" s="17" t="s">
        <v>149</v>
      </c>
      <c r="J276" s="19">
        <v>41</v>
      </c>
      <c r="K276" s="16">
        <v>41544</v>
      </c>
      <c r="L276" s="17"/>
      <c r="M276" s="17"/>
      <c r="N276" s="17"/>
      <c r="O276" s="17"/>
      <c r="P276" s="17">
        <v>6120798</v>
      </c>
      <c r="Q276" s="16">
        <v>41544</v>
      </c>
      <c r="R276" s="17" t="s">
        <v>956</v>
      </c>
      <c r="S276" s="16">
        <v>41541</v>
      </c>
    </row>
    <row r="277" spans="1:19" ht="23.25" customHeight="1" x14ac:dyDescent="0.25">
      <c r="A277" s="16">
        <v>41533</v>
      </c>
      <c r="B277" s="17" t="s">
        <v>1251</v>
      </c>
      <c r="C277" s="16"/>
      <c r="D277" s="16">
        <v>41633</v>
      </c>
      <c r="E277" s="17"/>
      <c r="F277" s="58" t="s">
        <v>1368</v>
      </c>
      <c r="G277" s="22" t="s">
        <v>1252</v>
      </c>
      <c r="H277" s="35">
        <v>83052</v>
      </c>
      <c r="I277" s="17" t="s">
        <v>1245</v>
      </c>
      <c r="J277" s="19">
        <v>83052</v>
      </c>
      <c r="K277" s="16">
        <v>41633</v>
      </c>
      <c r="L277" s="17"/>
      <c r="M277" s="17"/>
      <c r="N277" s="17"/>
      <c r="O277" s="17"/>
      <c r="P277" s="17">
        <v>6852989</v>
      </c>
      <c r="Q277" s="16">
        <v>41633</v>
      </c>
      <c r="R277" s="17" t="s">
        <v>1384</v>
      </c>
      <c r="S277" s="16">
        <v>41628</v>
      </c>
    </row>
    <row r="278" spans="1:19" ht="22.5" x14ac:dyDescent="0.25">
      <c r="A278" s="16">
        <v>41533</v>
      </c>
      <c r="B278" s="17" t="s">
        <v>932</v>
      </c>
      <c r="C278" s="16">
        <v>41570</v>
      </c>
      <c r="D278" s="16">
        <v>41544</v>
      </c>
      <c r="E278" s="17"/>
      <c r="F278" s="58" t="s">
        <v>955</v>
      </c>
      <c r="G278" s="22" t="s">
        <v>145</v>
      </c>
      <c r="H278" s="35">
        <v>499.2</v>
      </c>
      <c r="I278" s="17" t="s">
        <v>477</v>
      </c>
      <c r="J278" s="19">
        <v>499.2</v>
      </c>
      <c r="K278" s="16">
        <v>41544</v>
      </c>
      <c r="L278" s="17"/>
      <c r="M278" s="17"/>
      <c r="N278" s="17"/>
      <c r="O278" s="17"/>
      <c r="P278" s="17">
        <v>6120802</v>
      </c>
      <c r="Q278" s="16">
        <v>41544</v>
      </c>
      <c r="R278" s="17" t="s">
        <v>957</v>
      </c>
      <c r="S278" s="16">
        <v>41533</v>
      </c>
    </row>
    <row r="279" spans="1:19" ht="22.5" x14ac:dyDescent="0.25">
      <c r="A279" s="16">
        <v>41533</v>
      </c>
      <c r="B279" s="17" t="s">
        <v>933</v>
      </c>
      <c r="C279" s="16"/>
      <c r="D279" s="16">
        <v>41557</v>
      </c>
      <c r="E279" s="17"/>
      <c r="F279" s="58" t="s">
        <v>1001</v>
      </c>
      <c r="G279" s="22" t="s">
        <v>934</v>
      </c>
      <c r="H279" s="35">
        <v>12563.73</v>
      </c>
      <c r="I279" s="17" t="s">
        <v>566</v>
      </c>
      <c r="J279" s="19" t="s">
        <v>1017</v>
      </c>
      <c r="K279" s="16">
        <v>41544</v>
      </c>
      <c r="L279" s="17"/>
      <c r="M279" s="17"/>
      <c r="N279" s="17"/>
      <c r="O279" s="17"/>
      <c r="P279" s="17">
        <v>6699</v>
      </c>
      <c r="Q279" s="16">
        <v>41544</v>
      </c>
      <c r="R279" s="17" t="s">
        <v>233</v>
      </c>
      <c r="S279" s="16">
        <v>41557</v>
      </c>
    </row>
    <row r="280" spans="1:19" ht="22.5" x14ac:dyDescent="0.25">
      <c r="A280" s="16">
        <v>41535</v>
      </c>
      <c r="B280" s="17" t="s">
        <v>950</v>
      </c>
      <c r="C280" s="16">
        <v>41205</v>
      </c>
      <c r="D280" s="16">
        <v>41547</v>
      </c>
      <c r="E280" s="17"/>
      <c r="F280" s="58" t="s">
        <v>959</v>
      </c>
      <c r="G280" s="22" t="s">
        <v>861</v>
      </c>
      <c r="H280" s="35">
        <v>2700</v>
      </c>
      <c r="I280" s="17" t="s">
        <v>140</v>
      </c>
      <c r="J280" s="19">
        <v>2700</v>
      </c>
      <c r="K280" s="16">
        <v>41547</v>
      </c>
      <c r="L280" s="17"/>
      <c r="M280" s="17"/>
      <c r="N280" s="17"/>
      <c r="O280" s="17"/>
      <c r="P280" s="17">
        <v>6138489</v>
      </c>
      <c r="Q280" s="16">
        <v>41547</v>
      </c>
      <c r="R280" s="17" t="s">
        <v>233</v>
      </c>
      <c r="S280" s="16">
        <v>41535</v>
      </c>
    </row>
    <row r="281" spans="1:19" ht="22.5" x14ac:dyDescent="0.25">
      <c r="A281" s="16">
        <v>41535</v>
      </c>
      <c r="B281" s="17" t="s">
        <v>951</v>
      </c>
      <c r="C281" s="16">
        <v>41570</v>
      </c>
      <c r="D281" s="16">
        <v>41547</v>
      </c>
      <c r="E281" s="17"/>
      <c r="F281" s="58" t="s">
        <v>959</v>
      </c>
      <c r="G281" s="22" t="s">
        <v>377</v>
      </c>
      <c r="H281" s="35">
        <v>21600</v>
      </c>
      <c r="I281" s="17" t="s">
        <v>140</v>
      </c>
      <c r="J281" s="19">
        <v>21600</v>
      </c>
      <c r="K281" s="16">
        <v>41547</v>
      </c>
      <c r="L281" s="17"/>
      <c r="M281" s="17"/>
      <c r="N281" s="17"/>
      <c r="O281" s="17"/>
      <c r="P281" s="17">
        <v>6138491</v>
      </c>
      <c r="Q281" s="16">
        <v>41547</v>
      </c>
      <c r="R281" s="17" t="s">
        <v>960</v>
      </c>
      <c r="S281" s="16">
        <v>41535</v>
      </c>
    </row>
    <row r="282" spans="1:19" ht="22.5" x14ac:dyDescent="0.25">
      <c r="A282" s="16">
        <v>41535</v>
      </c>
      <c r="B282" s="17" t="s">
        <v>952</v>
      </c>
      <c r="C282" s="16">
        <v>41570</v>
      </c>
      <c r="D282" s="16">
        <v>41556</v>
      </c>
      <c r="E282" s="17"/>
      <c r="F282" s="58" t="s">
        <v>991</v>
      </c>
      <c r="G282" s="22" t="s">
        <v>953</v>
      </c>
      <c r="H282" s="35">
        <v>4500</v>
      </c>
      <c r="I282" s="17" t="s">
        <v>140</v>
      </c>
      <c r="J282" s="19">
        <v>4500</v>
      </c>
      <c r="K282" s="16">
        <v>41556</v>
      </c>
      <c r="L282" s="17"/>
      <c r="M282" s="17"/>
      <c r="N282" s="17"/>
      <c r="O282" s="17"/>
      <c r="P282" s="17">
        <v>6204310</v>
      </c>
      <c r="Q282" s="16">
        <v>41556</v>
      </c>
      <c r="R282" s="17" t="s">
        <v>233</v>
      </c>
      <c r="S282" s="16">
        <v>41535</v>
      </c>
    </row>
    <row r="283" spans="1:19" ht="33.75" x14ac:dyDescent="0.25">
      <c r="A283" s="16">
        <v>41536</v>
      </c>
      <c r="B283" s="17" t="s">
        <v>972</v>
      </c>
      <c r="C283" s="16"/>
      <c r="D283" s="16">
        <v>41557</v>
      </c>
      <c r="E283" s="17"/>
      <c r="F283" s="58" t="s">
        <v>1001</v>
      </c>
      <c r="G283" s="22" t="s">
        <v>556</v>
      </c>
      <c r="H283" s="35">
        <v>25500</v>
      </c>
      <c r="I283" s="5" t="s">
        <v>557</v>
      </c>
      <c r="J283" s="19">
        <v>25500</v>
      </c>
      <c r="K283" s="16">
        <v>41557</v>
      </c>
      <c r="L283" s="17">
        <v>6170950</v>
      </c>
      <c r="M283" s="16">
        <v>41551</v>
      </c>
      <c r="N283" s="17">
        <v>6211977</v>
      </c>
      <c r="O283" s="16">
        <v>41557</v>
      </c>
      <c r="P283" s="17"/>
      <c r="Q283" s="17"/>
      <c r="R283" s="17" t="s">
        <v>1003</v>
      </c>
      <c r="S283" s="16">
        <v>41550</v>
      </c>
    </row>
    <row r="284" spans="1:19" ht="22.5" x14ac:dyDescent="0.25">
      <c r="A284" s="16">
        <v>41536</v>
      </c>
      <c r="B284" s="17" t="s">
        <v>938</v>
      </c>
      <c r="C284" s="16">
        <v>41576</v>
      </c>
      <c r="D284" s="16">
        <v>41556</v>
      </c>
      <c r="E284" s="17"/>
      <c r="F284" s="58" t="s">
        <v>991</v>
      </c>
      <c r="G284" s="22" t="s">
        <v>624</v>
      </c>
      <c r="H284" s="35">
        <v>12000</v>
      </c>
      <c r="I284" s="22" t="s">
        <v>625</v>
      </c>
      <c r="J284" s="19">
        <v>12000</v>
      </c>
      <c r="K284" s="16">
        <v>41556</v>
      </c>
      <c r="L284" s="17"/>
      <c r="M284" s="17"/>
      <c r="N284" s="17"/>
      <c r="O284" s="17"/>
      <c r="P284" s="17">
        <v>6802</v>
      </c>
      <c r="Q284" s="16">
        <v>41556</v>
      </c>
      <c r="R284" s="17" t="s">
        <v>992</v>
      </c>
      <c r="S284" s="16">
        <v>41550</v>
      </c>
    </row>
    <row r="285" spans="1:19" ht="22.5" x14ac:dyDescent="0.25">
      <c r="A285" s="16">
        <v>41536</v>
      </c>
      <c r="B285" s="17" t="s">
        <v>1028</v>
      </c>
      <c r="C285" s="16"/>
      <c r="D285" s="16">
        <v>41564</v>
      </c>
      <c r="E285" s="17"/>
      <c r="F285" s="58" t="s">
        <v>1024</v>
      </c>
      <c r="G285" s="22" t="s">
        <v>1029</v>
      </c>
      <c r="H285" s="35">
        <v>22551.27</v>
      </c>
      <c r="I285" s="22" t="s">
        <v>1030</v>
      </c>
      <c r="J285" s="19">
        <v>22551.27</v>
      </c>
      <c r="K285" s="16">
        <v>41564</v>
      </c>
      <c r="L285" s="17"/>
      <c r="M285" s="17"/>
      <c r="N285" s="17"/>
      <c r="O285" s="17"/>
      <c r="P285" s="17">
        <v>6268383</v>
      </c>
      <c r="Q285" s="16">
        <v>41564</v>
      </c>
      <c r="R285" s="17" t="s">
        <v>1067</v>
      </c>
      <c r="S285" s="16">
        <v>41562</v>
      </c>
    </row>
    <row r="286" spans="1:19" ht="22.5" x14ac:dyDescent="0.25">
      <c r="A286" s="16">
        <v>41537</v>
      </c>
      <c r="B286" s="17" t="s">
        <v>939</v>
      </c>
      <c r="C286" s="16">
        <v>41562</v>
      </c>
      <c r="D286" s="16">
        <v>41557</v>
      </c>
      <c r="E286" s="17"/>
      <c r="F286" s="58" t="s">
        <v>1001</v>
      </c>
      <c r="G286" s="22" t="s">
        <v>753</v>
      </c>
      <c r="H286" s="35">
        <v>11311</v>
      </c>
      <c r="I286" s="17" t="s">
        <v>801</v>
      </c>
      <c r="J286" s="19">
        <v>11311</v>
      </c>
      <c r="K286" s="16">
        <v>41557</v>
      </c>
      <c r="L286" s="17"/>
      <c r="M286" s="17"/>
      <c r="N286" s="17"/>
      <c r="O286" s="17"/>
      <c r="P286" s="17">
        <v>6212002</v>
      </c>
      <c r="Q286" s="16">
        <v>41557</v>
      </c>
      <c r="R286" s="17" t="s">
        <v>233</v>
      </c>
      <c r="S286" s="16">
        <v>41551</v>
      </c>
    </row>
    <row r="287" spans="1:19" ht="22.5" x14ac:dyDescent="0.25">
      <c r="A287" s="16">
        <v>41540</v>
      </c>
      <c r="B287" s="17" t="s">
        <v>967</v>
      </c>
      <c r="C287" s="16">
        <v>41565</v>
      </c>
      <c r="D287" s="16">
        <v>41554</v>
      </c>
      <c r="E287" s="17"/>
      <c r="F287" s="58" t="s">
        <v>982</v>
      </c>
      <c r="G287" s="22" t="s">
        <v>484</v>
      </c>
      <c r="H287" s="35">
        <v>14014</v>
      </c>
      <c r="I287" s="17" t="s">
        <v>738</v>
      </c>
      <c r="J287" s="19">
        <v>14014</v>
      </c>
      <c r="K287" s="16">
        <v>41554</v>
      </c>
      <c r="L287" s="17"/>
      <c r="M287" s="17"/>
      <c r="N287" s="17"/>
      <c r="O287" s="17"/>
      <c r="P287" s="17">
        <v>6184720</v>
      </c>
      <c r="Q287" s="16">
        <v>41554</v>
      </c>
      <c r="R287" s="17" t="s">
        <v>983</v>
      </c>
      <c r="S287" s="16">
        <v>41543</v>
      </c>
    </row>
    <row r="288" spans="1:19" ht="22.5" x14ac:dyDescent="0.25">
      <c r="A288" s="16">
        <v>41540</v>
      </c>
      <c r="B288" s="17" t="s">
        <v>948</v>
      </c>
      <c r="C288" s="16">
        <v>41547</v>
      </c>
      <c r="D288" s="17"/>
      <c r="E288" s="17"/>
      <c r="F288" s="58" t="s">
        <v>959</v>
      </c>
      <c r="G288" s="22" t="s">
        <v>949</v>
      </c>
      <c r="H288" s="35">
        <v>22071</v>
      </c>
      <c r="I288" s="17" t="s">
        <v>338</v>
      </c>
      <c r="J288" s="19">
        <v>22071</v>
      </c>
      <c r="K288" s="16">
        <v>41547</v>
      </c>
      <c r="L288" s="17"/>
      <c r="M288" s="17"/>
      <c r="N288" s="17"/>
      <c r="O288" s="17"/>
      <c r="P288" s="17">
        <v>6138493</v>
      </c>
      <c r="Q288" s="16">
        <v>41547</v>
      </c>
      <c r="R288" s="17" t="s">
        <v>961</v>
      </c>
      <c r="S288" s="16">
        <v>41544</v>
      </c>
    </row>
    <row r="289" spans="1:19" ht="22.5" x14ac:dyDescent="0.25">
      <c r="A289" s="16">
        <v>41540</v>
      </c>
      <c r="B289" s="17" t="s">
        <v>1026</v>
      </c>
      <c r="C289" s="16">
        <v>41599</v>
      </c>
      <c r="D289" s="16">
        <v>41586</v>
      </c>
      <c r="E289" s="17"/>
      <c r="F289" s="58" t="s">
        <v>1121</v>
      </c>
      <c r="G289" s="22" t="s">
        <v>1027</v>
      </c>
      <c r="H289" s="35">
        <v>15000</v>
      </c>
      <c r="I289" s="17" t="s">
        <v>622</v>
      </c>
      <c r="J289" s="19">
        <v>15000</v>
      </c>
      <c r="K289" s="16">
        <v>41586</v>
      </c>
      <c r="L289" s="17"/>
      <c r="M289" s="17"/>
      <c r="N289" s="17"/>
      <c r="O289" s="17"/>
      <c r="P289" s="17">
        <v>6424433</v>
      </c>
      <c r="Q289" s="16">
        <v>41586</v>
      </c>
      <c r="R289" s="17" t="s">
        <v>1122</v>
      </c>
      <c r="S289" s="16">
        <v>41576</v>
      </c>
    </row>
    <row r="290" spans="1:19" ht="22.5" x14ac:dyDescent="0.25">
      <c r="A290" s="16">
        <v>41542</v>
      </c>
      <c r="B290" s="17" t="s">
        <v>968</v>
      </c>
      <c r="C290" s="16"/>
      <c r="D290" s="16">
        <v>41554</v>
      </c>
      <c r="E290" s="17"/>
      <c r="F290" s="58" t="s">
        <v>982</v>
      </c>
      <c r="G290" s="22" t="s">
        <v>969</v>
      </c>
      <c r="H290" s="35">
        <v>3448</v>
      </c>
      <c r="I290" s="17" t="s">
        <v>970</v>
      </c>
      <c r="J290" s="19">
        <v>3448</v>
      </c>
      <c r="K290" s="16">
        <v>41554</v>
      </c>
      <c r="L290" s="17"/>
      <c r="M290" s="17"/>
      <c r="N290" s="17"/>
      <c r="O290" s="17"/>
      <c r="P290" s="22" t="s">
        <v>987</v>
      </c>
      <c r="Q290" s="18" t="s">
        <v>988</v>
      </c>
      <c r="R290" s="17" t="s">
        <v>986</v>
      </c>
      <c r="S290" s="16">
        <v>41550</v>
      </c>
    </row>
    <row r="291" spans="1:19" ht="22.5" x14ac:dyDescent="0.25">
      <c r="A291" s="16">
        <v>41543</v>
      </c>
      <c r="B291" s="17" t="s">
        <v>954</v>
      </c>
      <c r="C291" s="17"/>
      <c r="D291" s="16">
        <v>41583</v>
      </c>
      <c r="E291" s="17"/>
      <c r="F291" s="58" t="s">
        <v>1107</v>
      </c>
      <c r="G291" s="22" t="s">
        <v>828</v>
      </c>
      <c r="H291" s="35">
        <v>33108</v>
      </c>
      <c r="I291" s="17" t="s">
        <v>68</v>
      </c>
      <c r="J291" s="19">
        <v>33108</v>
      </c>
      <c r="K291" s="16">
        <v>41583</v>
      </c>
      <c r="L291" s="17"/>
      <c r="M291" s="17"/>
      <c r="N291" s="17"/>
      <c r="O291" s="17"/>
      <c r="P291" s="17">
        <v>6399710</v>
      </c>
      <c r="Q291" s="16">
        <v>41583</v>
      </c>
      <c r="R291" s="17" t="s">
        <v>1109</v>
      </c>
      <c r="S291" s="16">
        <v>41578</v>
      </c>
    </row>
    <row r="292" spans="1:19" ht="35.25" customHeight="1" x14ac:dyDescent="0.25">
      <c r="A292" s="16">
        <v>41543</v>
      </c>
      <c r="B292" s="17" t="s">
        <v>1288</v>
      </c>
      <c r="C292" s="17"/>
      <c r="D292" s="16">
        <v>41634</v>
      </c>
      <c r="E292" s="17"/>
      <c r="F292" s="58" t="s">
        <v>1411</v>
      </c>
      <c r="G292" s="22" t="s">
        <v>1289</v>
      </c>
      <c r="H292" s="35">
        <v>59500</v>
      </c>
      <c r="I292" s="17" t="s">
        <v>1245</v>
      </c>
      <c r="J292" s="19">
        <v>59500</v>
      </c>
      <c r="K292" s="16">
        <v>41634</v>
      </c>
      <c r="L292" s="17"/>
      <c r="M292" s="17"/>
      <c r="N292" s="17"/>
      <c r="O292" s="17"/>
      <c r="P292" s="17">
        <v>6886905</v>
      </c>
      <c r="Q292" s="16">
        <v>41634</v>
      </c>
      <c r="R292" s="17" t="s">
        <v>1433</v>
      </c>
      <c r="S292" s="16">
        <v>41628</v>
      </c>
    </row>
    <row r="293" spans="1:19" ht="65.25" customHeight="1" x14ac:dyDescent="0.25">
      <c r="A293" s="16">
        <v>41548</v>
      </c>
      <c r="B293" s="17" t="s">
        <v>958</v>
      </c>
      <c r="C293" s="17"/>
      <c r="D293" s="17"/>
      <c r="E293" s="17"/>
      <c r="F293" s="26"/>
      <c r="G293" s="5" t="s">
        <v>64</v>
      </c>
      <c r="H293" s="8">
        <v>90000</v>
      </c>
      <c r="I293" s="5" t="s">
        <v>65</v>
      </c>
      <c r="J293" s="19">
        <v>75449.5</v>
      </c>
      <c r="K293" s="16">
        <v>41652</v>
      </c>
      <c r="L293" s="17">
        <v>6152385</v>
      </c>
      <c r="M293" s="16">
        <v>41549</v>
      </c>
      <c r="N293" s="22"/>
      <c r="O293" s="18"/>
      <c r="P293" s="86" t="s">
        <v>1492</v>
      </c>
      <c r="Q293" s="86" t="s">
        <v>1493</v>
      </c>
      <c r="R293" s="22" t="s">
        <v>1494</v>
      </c>
      <c r="S293" s="18" t="s">
        <v>1495</v>
      </c>
    </row>
    <row r="294" spans="1:19" ht="27" customHeight="1" x14ac:dyDescent="0.25">
      <c r="A294" s="16">
        <v>41548</v>
      </c>
      <c r="B294" s="17" t="s">
        <v>971</v>
      </c>
      <c r="C294" s="17"/>
      <c r="D294" s="16">
        <v>41551</v>
      </c>
      <c r="E294" s="17"/>
      <c r="F294" s="58" t="s">
        <v>976</v>
      </c>
      <c r="G294" s="22" t="s">
        <v>197</v>
      </c>
      <c r="H294" s="35">
        <v>99525</v>
      </c>
      <c r="I294" s="22" t="s">
        <v>912</v>
      </c>
      <c r="J294" s="19">
        <v>99525</v>
      </c>
      <c r="K294" s="16">
        <v>41551</v>
      </c>
      <c r="L294" s="17"/>
      <c r="M294" s="17"/>
      <c r="N294" s="17"/>
      <c r="O294" s="17"/>
      <c r="P294" s="22" t="s">
        <v>978</v>
      </c>
      <c r="Q294" s="18" t="s">
        <v>979</v>
      </c>
      <c r="R294" s="22" t="s">
        <v>980</v>
      </c>
      <c r="S294" s="18" t="s">
        <v>981</v>
      </c>
    </row>
    <row r="295" spans="1:19" ht="27" customHeight="1" x14ac:dyDescent="0.25">
      <c r="A295" s="16">
        <v>41548</v>
      </c>
      <c r="B295" s="17" t="s">
        <v>1138</v>
      </c>
      <c r="C295" s="17"/>
      <c r="D295" s="16">
        <v>41599</v>
      </c>
      <c r="E295" s="17"/>
      <c r="F295" s="58" t="s">
        <v>1168</v>
      </c>
      <c r="G295" s="22" t="s">
        <v>1139</v>
      </c>
      <c r="H295" s="35">
        <v>13157</v>
      </c>
      <c r="I295" s="22" t="s">
        <v>78</v>
      </c>
      <c r="J295" s="19">
        <v>13157</v>
      </c>
      <c r="K295" s="16">
        <v>41599</v>
      </c>
      <c r="L295" s="17"/>
      <c r="M295" s="17"/>
      <c r="N295" s="17"/>
      <c r="O295" s="17"/>
      <c r="P295" s="22">
        <v>6526401</v>
      </c>
      <c r="Q295" s="18">
        <v>41599</v>
      </c>
      <c r="R295" s="22" t="s">
        <v>1169</v>
      </c>
      <c r="S295" s="18">
        <v>41578</v>
      </c>
    </row>
    <row r="296" spans="1:19" ht="22.5" x14ac:dyDescent="0.25">
      <c r="A296" s="16">
        <v>41549</v>
      </c>
      <c r="B296" s="17" t="s">
        <v>993</v>
      </c>
      <c r="C296" s="17"/>
      <c r="D296" s="16">
        <v>41570</v>
      </c>
      <c r="E296" s="17"/>
      <c r="F296" s="58" t="s">
        <v>1057</v>
      </c>
      <c r="G296" s="22" t="s">
        <v>994</v>
      </c>
      <c r="H296" s="35">
        <v>7560</v>
      </c>
      <c r="I296" s="17" t="s">
        <v>995</v>
      </c>
      <c r="J296" s="19">
        <v>7560</v>
      </c>
      <c r="K296" s="16">
        <v>41570</v>
      </c>
      <c r="L296" s="17">
        <v>6224168</v>
      </c>
      <c r="M296" s="16">
        <v>41558</v>
      </c>
      <c r="N296" s="22" t="s">
        <v>1065</v>
      </c>
      <c r="O296" s="18" t="s">
        <v>1066</v>
      </c>
      <c r="P296" s="17"/>
      <c r="Q296" s="17"/>
      <c r="R296" s="17" t="s">
        <v>1064</v>
      </c>
      <c r="S296" s="16">
        <v>41549</v>
      </c>
    </row>
    <row r="297" spans="1:19" ht="29.25" customHeight="1" x14ac:dyDescent="0.25">
      <c r="A297" s="16">
        <v>41551</v>
      </c>
      <c r="B297" s="17" t="s">
        <v>1249</v>
      </c>
      <c r="C297" s="17"/>
      <c r="D297" s="16">
        <v>41633</v>
      </c>
      <c r="E297" s="17"/>
      <c r="F297" s="58" t="s">
        <v>1368</v>
      </c>
      <c r="G297" s="22" t="s">
        <v>1250</v>
      </c>
      <c r="H297" s="35">
        <v>92116</v>
      </c>
      <c r="I297" s="17" t="s">
        <v>1245</v>
      </c>
      <c r="J297" s="19">
        <v>92116</v>
      </c>
      <c r="K297" s="16">
        <v>41633</v>
      </c>
      <c r="L297" s="17"/>
      <c r="M297" s="16"/>
      <c r="N297" s="22"/>
      <c r="O297" s="18"/>
      <c r="P297" s="17">
        <v>6852987</v>
      </c>
      <c r="Q297" s="16">
        <v>41633</v>
      </c>
      <c r="R297" s="17" t="s">
        <v>1382</v>
      </c>
      <c r="S297" s="16">
        <v>41628</v>
      </c>
    </row>
    <row r="298" spans="1:19" ht="33.75" x14ac:dyDescent="0.25">
      <c r="A298" s="16">
        <v>41555</v>
      </c>
      <c r="B298" s="17" t="s">
        <v>1012</v>
      </c>
      <c r="C298" s="17"/>
      <c r="D298" s="17"/>
      <c r="E298" s="17"/>
      <c r="F298" s="58"/>
      <c r="G298" s="22" t="s">
        <v>556</v>
      </c>
      <c r="H298" s="35">
        <v>82200</v>
      </c>
      <c r="I298" s="5" t="s">
        <v>557</v>
      </c>
      <c r="J298" s="19" t="s">
        <v>1022</v>
      </c>
      <c r="K298" s="16">
        <v>41564</v>
      </c>
      <c r="L298" s="17"/>
      <c r="M298" s="16"/>
      <c r="N298" s="17"/>
      <c r="O298" s="17"/>
      <c r="P298" s="17">
        <v>6268367</v>
      </c>
      <c r="Q298" s="16">
        <v>41564</v>
      </c>
      <c r="R298" s="17" t="s">
        <v>1023</v>
      </c>
      <c r="S298" s="16">
        <v>41558</v>
      </c>
    </row>
    <row r="299" spans="1:19" ht="22.5" x14ac:dyDescent="0.25">
      <c r="A299" s="16">
        <v>41313</v>
      </c>
      <c r="B299" s="17" t="s">
        <v>996</v>
      </c>
      <c r="C299" s="16">
        <v>41579</v>
      </c>
      <c r="D299" s="16">
        <v>41564</v>
      </c>
      <c r="E299" s="17"/>
      <c r="F299" s="58" t="s">
        <v>1024</v>
      </c>
      <c r="G299" s="22" t="s">
        <v>997</v>
      </c>
      <c r="H299" s="35">
        <v>59000</v>
      </c>
      <c r="I299" s="17" t="s">
        <v>998</v>
      </c>
      <c r="J299" s="19">
        <v>59000</v>
      </c>
      <c r="K299" s="16">
        <v>41564</v>
      </c>
      <c r="L299" s="17"/>
      <c r="M299" s="17"/>
      <c r="N299" s="17"/>
      <c r="O299" s="17"/>
      <c r="P299" s="17">
        <v>6268371</v>
      </c>
      <c r="Q299" s="16">
        <v>41564</v>
      </c>
      <c r="R299" s="17" t="s">
        <v>1025</v>
      </c>
      <c r="S299" s="16">
        <v>41558</v>
      </c>
    </row>
    <row r="300" spans="1:19" ht="22.5" x14ac:dyDescent="0.25">
      <c r="A300" s="16">
        <v>41555</v>
      </c>
      <c r="B300" s="17" t="s">
        <v>1041</v>
      </c>
      <c r="C300" s="16"/>
      <c r="D300" s="16">
        <v>41578</v>
      </c>
      <c r="E300" s="17"/>
      <c r="F300" s="58" t="s">
        <v>1089</v>
      </c>
      <c r="G300" s="22" t="s">
        <v>1042</v>
      </c>
      <c r="H300" s="35">
        <v>112.9</v>
      </c>
      <c r="I300" s="17" t="s">
        <v>149</v>
      </c>
      <c r="J300" s="19">
        <v>112.9</v>
      </c>
      <c r="K300" s="16">
        <v>41578</v>
      </c>
      <c r="L300" s="17"/>
      <c r="M300" s="17"/>
      <c r="N300" s="17"/>
      <c r="O300" s="17"/>
      <c r="P300" s="17">
        <v>6376129</v>
      </c>
      <c r="Q300" s="16">
        <v>41578</v>
      </c>
      <c r="R300" s="17" t="s">
        <v>1094</v>
      </c>
      <c r="S300" s="16">
        <v>41561</v>
      </c>
    </row>
    <row r="301" spans="1:19" ht="22.5" x14ac:dyDescent="0.25">
      <c r="A301" s="16">
        <v>41555</v>
      </c>
      <c r="B301" s="17" t="s">
        <v>1043</v>
      </c>
      <c r="C301" s="16"/>
      <c r="D301" s="16">
        <v>41578</v>
      </c>
      <c r="E301" s="17"/>
      <c r="F301" s="58" t="s">
        <v>1089</v>
      </c>
      <c r="G301" s="22" t="s">
        <v>145</v>
      </c>
      <c r="H301" s="35">
        <v>832</v>
      </c>
      <c r="I301" s="17" t="s">
        <v>477</v>
      </c>
      <c r="J301" s="19">
        <v>832</v>
      </c>
      <c r="K301" s="16">
        <v>41578</v>
      </c>
      <c r="L301" s="17"/>
      <c r="M301" s="17"/>
      <c r="N301" s="17"/>
      <c r="O301" s="17"/>
      <c r="P301" s="17">
        <v>6376126</v>
      </c>
      <c r="Q301" s="16">
        <v>41578</v>
      </c>
      <c r="R301" s="17" t="s">
        <v>1093</v>
      </c>
      <c r="S301" s="16">
        <v>41571</v>
      </c>
    </row>
    <row r="302" spans="1:19" ht="114.75" customHeight="1" x14ac:dyDescent="0.25">
      <c r="A302" s="16">
        <v>41557</v>
      </c>
      <c r="B302" s="17" t="s">
        <v>1282</v>
      </c>
      <c r="C302" s="16"/>
      <c r="D302" s="16"/>
      <c r="E302" s="17"/>
      <c r="F302" s="58" t="s">
        <v>1860</v>
      </c>
      <c r="G302" s="22" t="s">
        <v>627</v>
      </c>
      <c r="H302" s="35">
        <v>99138</v>
      </c>
      <c r="I302" s="17" t="s">
        <v>95</v>
      </c>
      <c r="J302" s="19">
        <v>99138</v>
      </c>
      <c r="K302" s="16">
        <v>41844</v>
      </c>
      <c r="L302" s="17"/>
      <c r="M302" s="16"/>
      <c r="N302" s="22"/>
      <c r="O302" s="18"/>
      <c r="P302" s="22" t="s">
        <v>1856</v>
      </c>
      <c r="Q302" s="18" t="s">
        <v>1857</v>
      </c>
      <c r="R302" s="22" t="s">
        <v>1858</v>
      </c>
      <c r="S302" s="18" t="s">
        <v>1859</v>
      </c>
    </row>
    <row r="303" spans="1:19" ht="22.5" x14ac:dyDescent="0.25">
      <c r="A303" s="16">
        <v>41557</v>
      </c>
      <c r="B303" s="17" t="s">
        <v>1162</v>
      </c>
      <c r="C303" s="16"/>
      <c r="D303" s="16">
        <v>41599</v>
      </c>
      <c r="E303" s="17"/>
      <c r="F303" s="58" t="s">
        <v>1168</v>
      </c>
      <c r="G303" s="22" t="s">
        <v>1163</v>
      </c>
      <c r="H303" s="35">
        <v>300</v>
      </c>
      <c r="I303" s="17" t="s">
        <v>1164</v>
      </c>
      <c r="J303" s="19">
        <v>300</v>
      </c>
      <c r="K303" s="16">
        <v>41599</v>
      </c>
      <c r="L303" s="17"/>
      <c r="M303" s="17"/>
      <c r="N303" s="17"/>
      <c r="O303" s="17"/>
      <c r="P303" s="17">
        <v>6525858</v>
      </c>
      <c r="Q303" s="16">
        <v>41599</v>
      </c>
      <c r="R303" s="17" t="s">
        <v>1170</v>
      </c>
      <c r="S303" s="16">
        <v>41597</v>
      </c>
    </row>
    <row r="304" spans="1:19" ht="22.5" x14ac:dyDescent="0.25">
      <c r="A304" s="16">
        <v>41558</v>
      </c>
      <c r="B304" s="17" t="s">
        <v>1004</v>
      </c>
      <c r="C304" s="17"/>
      <c r="D304" s="16">
        <v>41565</v>
      </c>
      <c r="E304" s="17"/>
      <c r="F304" s="58" t="s">
        <v>1054</v>
      </c>
      <c r="G304" s="22" t="s">
        <v>1005</v>
      </c>
      <c r="H304" s="35">
        <v>33832.25</v>
      </c>
      <c r="I304" s="17" t="s">
        <v>1006</v>
      </c>
      <c r="J304" s="19">
        <v>33832.25</v>
      </c>
      <c r="K304" s="16">
        <v>41565</v>
      </c>
      <c r="L304" s="17">
        <v>6262769</v>
      </c>
      <c r="M304" s="16">
        <v>41563</v>
      </c>
      <c r="N304" s="17">
        <v>6279829</v>
      </c>
      <c r="O304" s="16">
        <v>41565</v>
      </c>
      <c r="P304" s="17"/>
      <c r="Q304" s="17"/>
      <c r="R304" s="17" t="s">
        <v>1053</v>
      </c>
      <c r="S304" s="16">
        <v>41561</v>
      </c>
    </row>
    <row r="305" spans="1:19" ht="22.5" x14ac:dyDescent="0.25">
      <c r="A305" s="16">
        <v>41558</v>
      </c>
      <c r="B305" s="17" t="s">
        <v>1037</v>
      </c>
      <c r="C305" s="17"/>
      <c r="D305" s="16">
        <v>41578</v>
      </c>
      <c r="E305" s="17"/>
      <c r="F305" s="58" t="s">
        <v>1089</v>
      </c>
      <c r="G305" s="22" t="s">
        <v>1038</v>
      </c>
      <c r="H305" s="35">
        <v>5185.26</v>
      </c>
      <c r="I305" s="17" t="s">
        <v>143</v>
      </c>
      <c r="J305" s="19">
        <v>5185.26</v>
      </c>
      <c r="K305" s="16">
        <v>41578</v>
      </c>
      <c r="L305" s="17"/>
      <c r="M305" s="16"/>
      <c r="N305" s="17"/>
      <c r="O305" s="17"/>
      <c r="P305" s="17">
        <v>6376132</v>
      </c>
      <c r="Q305" s="16">
        <v>41578</v>
      </c>
      <c r="R305" s="17" t="s">
        <v>1095</v>
      </c>
      <c r="S305" s="16">
        <v>41561</v>
      </c>
    </row>
    <row r="306" spans="1:19" ht="22.5" x14ac:dyDescent="0.25">
      <c r="A306" s="16">
        <v>41558</v>
      </c>
      <c r="B306" s="17" t="s">
        <v>1039</v>
      </c>
      <c r="C306" s="17"/>
      <c r="D306" s="16">
        <v>41578</v>
      </c>
      <c r="E306" s="17"/>
      <c r="F306" s="58" t="s">
        <v>1089</v>
      </c>
      <c r="G306" s="22" t="s">
        <v>1040</v>
      </c>
      <c r="H306" s="35">
        <v>1100</v>
      </c>
      <c r="I306" s="17" t="s">
        <v>163</v>
      </c>
      <c r="J306" s="19">
        <v>1100</v>
      </c>
      <c r="K306" s="16">
        <v>41578</v>
      </c>
      <c r="L306" s="17"/>
      <c r="M306" s="16"/>
      <c r="N306" s="17"/>
      <c r="O306" s="17"/>
      <c r="P306" s="17">
        <v>6376123</v>
      </c>
      <c r="Q306" s="16">
        <v>41578</v>
      </c>
      <c r="R306" s="17" t="s">
        <v>1092</v>
      </c>
      <c r="S306" s="17" t="s">
        <v>1091</v>
      </c>
    </row>
    <row r="307" spans="1:19" ht="22.5" x14ac:dyDescent="0.25">
      <c r="A307" s="16">
        <v>41558</v>
      </c>
      <c r="B307" s="17" t="s">
        <v>1071</v>
      </c>
      <c r="C307" s="17"/>
      <c r="D307" s="16">
        <v>41583</v>
      </c>
      <c r="E307" s="17"/>
      <c r="F307" s="58" t="s">
        <v>1107</v>
      </c>
      <c r="G307" s="22" t="s">
        <v>1072</v>
      </c>
      <c r="H307" s="35">
        <v>2200</v>
      </c>
      <c r="I307" s="17" t="s">
        <v>163</v>
      </c>
      <c r="J307" s="19">
        <v>2200</v>
      </c>
      <c r="K307" s="16">
        <v>41583</v>
      </c>
      <c r="L307" s="17"/>
      <c r="M307" s="16"/>
      <c r="N307" s="17"/>
      <c r="O307" s="17"/>
      <c r="P307" s="17">
        <v>6399708</v>
      </c>
      <c r="Q307" s="16">
        <v>41583</v>
      </c>
      <c r="R307" s="17" t="s">
        <v>1110</v>
      </c>
      <c r="S307" s="16">
        <v>41571</v>
      </c>
    </row>
    <row r="308" spans="1:19" ht="22.5" x14ac:dyDescent="0.25">
      <c r="A308" s="16">
        <v>41558</v>
      </c>
      <c r="B308" s="17" t="s">
        <v>1073</v>
      </c>
      <c r="C308" s="17"/>
      <c r="D308" s="16">
        <v>41583</v>
      </c>
      <c r="E308" s="17"/>
      <c r="F308" s="58" t="s">
        <v>1107</v>
      </c>
      <c r="G308" s="22" t="s">
        <v>1074</v>
      </c>
      <c r="H308" s="35">
        <v>5766</v>
      </c>
      <c r="I308" s="17" t="s">
        <v>143</v>
      </c>
      <c r="J308" s="19">
        <v>5766</v>
      </c>
      <c r="K308" s="16">
        <v>41583</v>
      </c>
      <c r="L308" s="17"/>
      <c r="M308" s="16"/>
      <c r="N308" s="17"/>
      <c r="O308" s="17"/>
      <c r="P308" s="17">
        <v>6399709</v>
      </c>
      <c r="Q308" s="16">
        <v>41583</v>
      </c>
      <c r="R308" s="17" t="s">
        <v>1111</v>
      </c>
      <c r="S308" s="16">
        <v>41561</v>
      </c>
    </row>
    <row r="309" spans="1:19" ht="22.5" x14ac:dyDescent="0.25">
      <c r="A309" s="16">
        <v>41558</v>
      </c>
      <c r="B309" s="17" t="s">
        <v>1075</v>
      </c>
      <c r="C309" s="17"/>
      <c r="D309" s="16">
        <v>41584</v>
      </c>
      <c r="E309" s="17"/>
      <c r="F309" s="58" t="s">
        <v>1112</v>
      </c>
      <c r="G309" s="22" t="s">
        <v>1076</v>
      </c>
      <c r="H309" s="35">
        <v>9000</v>
      </c>
      <c r="I309" s="17" t="s">
        <v>279</v>
      </c>
      <c r="J309" s="19">
        <v>9000</v>
      </c>
      <c r="K309" s="16">
        <v>41584</v>
      </c>
      <c r="L309" s="17"/>
      <c r="M309" s="16"/>
      <c r="N309" s="17"/>
      <c r="O309" s="17"/>
      <c r="P309" s="17">
        <v>6404449</v>
      </c>
      <c r="Q309" s="16">
        <v>41584</v>
      </c>
      <c r="R309" s="17" t="s">
        <v>1113</v>
      </c>
      <c r="S309" s="16">
        <v>41570</v>
      </c>
    </row>
    <row r="310" spans="1:19" ht="22.5" x14ac:dyDescent="0.25">
      <c r="A310" s="16">
        <v>41558</v>
      </c>
      <c r="B310" s="17" t="s">
        <v>1044</v>
      </c>
      <c r="C310" s="17"/>
      <c r="D310" s="16">
        <v>41570</v>
      </c>
      <c r="E310" s="17"/>
      <c r="F310" s="58" t="s">
        <v>1057</v>
      </c>
      <c r="G310" s="22" t="s">
        <v>1045</v>
      </c>
      <c r="H310" s="35">
        <v>23207.37</v>
      </c>
      <c r="I310" s="22" t="s">
        <v>1046</v>
      </c>
      <c r="J310" s="19">
        <v>23207.37</v>
      </c>
      <c r="K310" s="16">
        <v>41570</v>
      </c>
      <c r="L310" s="17"/>
      <c r="M310" s="16"/>
      <c r="N310" s="17"/>
      <c r="O310" s="17"/>
      <c r="P310" s="17">
        <v>6305641</v>
      </c>
      <c r="Q310" s="16">
        <v>41570</v>
      </c>
      <c r="R310" s="17" t="s">
        <v>1063</v>
      </c>
      <c r="S310" s="16">
        <v>41564</v>
      </c>
    </row>
    <row r="311" spans="1:19" ht="25.5" customHeight="1" x14ac:dyDescent="0.25">
      <c r="A311" s="16">
        <v>41563</v>
      </c>
      <c r="B311" s="17" t="s">
        <v>1034</v>
      </c>
      <c r="C311" s="17"/>
      <c r="D311" s="16">
        <v>41569</v>
      </c>
      <c r="E311" s="17"/>
      <c r="F311" s="58" t="s">
        <v>1055</v>
      </c>
      <c r="G311" s="22" t="s">
        <v>1035</v>
      </c>
      <c r="H311" s="35">
        <v>29690</v>
      </c>
      <c r="I311" s="22" t="s">
        <v>1036</v>
      </c>
      <c r="J311" s="19">
        <v>29690</v>
      </c>
      <c r="K311" s="16">
        <v>41569</v>
      </c>
      <c r="L311" s="17">
        <v>6298576</v>
      </c>
      <c r="M311" s="16">
        <v>41569</v>
      </c>
      <c r="N311" s="17">
        <v>6298568</v>
      </c>
      <c r="O311" s="16">
        <v>41569</v>
      </c>
      <c r="P311" s="17"/>
      <c r="Q311" s="17"/>
      <c r="R311" s="22" t="s">
        <v>1060</v>
      </c>
      <c r="S311" s="18" t="s">
        <v>1059</v>
      </c>
    </row>
    <row r="312" spans="1:19" ht="22.5" x14ac:dyDescent="0.25">
      <c r="A312" s="16">
        <v>41564</v>
      </c>
      <c r="B312" s="17" t="s">
        <v>1047</v>
      </c>
      <c r="C312" s="17"/>
      <c r="D312" s="16">
        <v>41569</v>
      </c>
      <c r="E312" s="17"/>
      <c r="F312" s="58" t="s">
        <v>1055</v>
      </c>
      <c r="G312" s="22" t="s">
        <v>1045</v>
      </c>
      <c r="H312" s="35">
        <v>1505.6</v>
      </c>
      <c r="I312" s="22" t="s">
        <v>1046</v>
      </c>
      <c r="J312" s="19">
        <v>1505.6</v>
      </c>
      <c r="K312" s="16">
        <v>41569</v>
      </c>
      <c r="L312" s="17"/>
      <c r="M312" s="16"/>
      <c r="N312" s="17"/>
      <c r="O312" s="17"/>
      <c r="P312" s="17">
        <v>6298583</v>
      </c>
      <c r="Q312" s="16">
        <v>41569</v>
      </c>
      <c r="R312" s="17" t="s">
        <v>1061</v>
      </c>
      <c r="S312" s="16">
        <v>41565</v>
      </c>
    </row>
    <row r="313" spans="1:19" ht="22.5" x14ac:dyDescent="0.25">
      <c r="A313" s="16">
        <v>41564</v>
      </c>
      <c r="B313" s="17" t="s">
        <v>1031</v>
      </c>
      <c r="C313" s="17"/>
      <c r="D313" s="16">
        <v>41569</v>
      </c>
      <c r="E313" s="17"/>
      <c r="F313" s="58" t="s">
        <v>1055</v>
      </c>
      <c r="G313" s="22" t="s">
        <v>1032</v>
      </c>
      <c r="H313" s="35">
        <v>6900.07</v>
      </c>
      <c r="I313" s="17" t="s">
        <v>1033</v>
      </c>
      <c r="J313" s="17">
        <v>6900.07</v>
      </c>
      <c r="K313" s="16">
        <v>41569</v>
      </c>
      <c r="L313" s="17"/>
      <c r="M313" s="17"/>
      <c r="N313" s="17"/>
      <c r="O313" s="17"/>
      <c r="P313" s="17">
        <v>6298590</v>
      </c>
      <c r="Q313" s="16">
        <v>41569</v>
      </c>
      <c r="R313" s="17" t="s">
        <v>1062</v>
      </c>
      <c r="S313" s="16">
        <v>41565</v>
      </c>
    </row>
    <row r="314" spans="1:19" ht="22.5" x14ac:dyDescent="0.25">
      <c r="A314" s="16">
        <v>41564</v>
      </c>
      <c r="B314" s="17" t="s">
        <v>1080</v>
      </c>
      <c r="C314" s="17"/>
      <c r="D314" s="16">
        <v>41586</v>
      </c>
      <c r="E314" s="17"/>
      <c r="F314" s="58" t="s">
        <v>1121</v>
      </c>
      <c r="G314" s="22" t="s">
        <v>1079</v>
      </c>
      <c r="H314" s="35">
        <v>3736</v>
      </c>
      <c r="I314" s="17" t="s">
        <v>1030</v>
      </c>
      <c r="J314" s="19">
        <v>3736</v>
      </c>
      <c r="K314" s="16">
        <v>41586</v>
      </c>
      <c r="L314" s="17"/>
      <c r="M314" s="17"/>
      <c r="N314" s="17"/>
      <c r="O314" s="17"/>
      <c r="P314" s="17">
        <v>6424426</v>
      </c>
      <c r="Q314" s="16">
        <v>41586</v>
      </c>
      <c r="R314" s="17" t="s">
        <v>1123</v>
      </c>
      <c r="S314" s="16">
        <v>41564</v>
      </c>
    </row>
    <row r="315" spans="1:19" ht="22.5" x14ac:dyDescent="0.25">
      <c r="A315" s="16">
        <v>41565</v>
      </c>
      <c r="B315" s="17" t="s">
        <v>1051</v>
      </c>
      <c r="C315" s="16">
        <v>41612</v>
      </c>
      <c r="D315" s="16">
        <v>41578</v>
      </c>
      <c r="E315" s="17"/>
      <c r="F315" s="58" t="s">
        <v>1089</v>
      </c>
      <c r="G315" s="22" t="s">
        <v>1052</v>
      </c>
      <c r="H315" s="35">
        <v>3850</v>
      </c>
      <c r="I315" s="17" t="s">
        <v>738</v>
      </c>
      <c r="J315" s="19">
        <v>3850</v>
      </c>
      <c r="K315" s="16">
        <v>41578</v>
      </c>
      <c r="L315" s="17"/>
      <c r="M315" s="17"/>
      <c r="N315" s="17"/>
      <c r="O315" s="17"/>
      <c r="P315" s="17">
        <v>6376120</v>
      </c>
      <c r="Q315" s="16">
        <v>41578</v>
      </c>
      <c r="R315" s="17" t="s">
        <v>1090</v>
      </c>
      <c r="S315" s="16">
        <v>41565</v>
      </c>
    </row>
    <row r="316" spans="1:19" ht="22.5" x14ac:dyDescent="0.25">
      <c r="A316" s="16">
        <v>41570</v>
      </c>
      <c r="B316" s="17" t="s">
        <v>1116</v>
      </c>
      <c r="C316" s="16"/>
      <c r="D316" s="16">
        <v>41592</v>
      </c>
      <c r="E316" s="17"/>
      <c r="F316" s="58" t="s">
        <v>1131</v>
      </c>
      <c r="G316" s="22" t="s">
        <v>487</v>
      </c>
      <c r="H316" s="35">
        <v>2420</v>
      </c>
      <c r="I316" s="17" t="s">
        <v>301</v>
      </c>
      <c r="J316" s="19">
        <v>2420</v>
      </c>
      <c r="K316" s="16">
        <v>41592</v>
      </c>
      <c r="L316" s="17"/>
      <c r="M316" s="17"/>
      <c r="N316" s="17"/>
      <c r="O316" s="17"/>
      <c r="P316" s="17">
        <v>6471911</v>
      </c>
      <c r="Q316" s="16">
        <v>41592</v>
      </c>
      <c r="R316" s="17" t="s">
        <v>1132</v>
      </c>
      <c r="S316" s="16">
        <v>41575</v>
      </c>
    </row>
    <row r="317" spans="1:19" ht="22.5" x14ac:dyDescent="0.25">
      <c r="A317" s="16">
        <v>41571</v>
      </c>
      <c r="B317" s="17" t="s">
        <v>1117</v>
      </c>
      <c r="C317" s="16"/>
      <c r="D317" s="16">
        <v>41592</v>
      </c>
      <c r="E317" s="17"/>
      <c r="F317" s="58" t="s">
        <v>1131</v>
      </c>
      <c r="G317" s="22" t="s">
        <v>1118</v>
      </c>
      <c r="H317" s="35">
        <v>15000</v>
      </c>
      <c r="I317" s="17" t="s">
        <v>1119</v>
      </c>
      <c r="J317" s="19">
        <v>15000</v>
      </c>
      <c r="K317" s="16">
        <v>41592</v>
      </c>
      <c r="L317" s="17"/>
      <c r="M317" s="17"/>
      <c r="N317" s="17"/>
      <c r="O317" s="17"/>
      <c r="P317" s="17">
        <v>6471920</v>
      </c>
      <c r="Q317" s="16">
        <v>41592</v>
      </c>
      <c r="R317" s="17" t="s">
        <v>1133</v>
      </c>
      <c r="S317" s="16">
        <v>41576</v>
      </c>
    </row>
    <row r="318" spans="1:19" ht="22.5" x14ac:dyDescent="0.25">
      <c r="A318" s="16">
        <v>41572</v>
      </c>
      <c r="B318" s="17" t="s">
        <v>1078</v>
      </c>
      <c r="C318" s="16"/>
      <c r="D318" s="16">
        <v>41586</v>
      </c>
      <c r="E318" s="17"/>
      <c r="F318" s="58" t="s">
        <v>1121</v>
      </c>
      <c r="G318" s="22" t="s">
        <v>1079</v>
      </c>
      <c r="H318" s="35">
        <v>18732</v>
      </c>
      <c r="I318" s="17" t="s">
        <v>1030</v>
      </c>
      <c r="J318" s="19">
        <v>18732</v>
      </c>
      <c r="K318" s="16">
        <v>41586</v>
      </c>
      <c r="L318" s="17"/>
      <c r="M318" s="17"/>
      <c r="N318" s="17"/>
      <c r="O318" s="17"/>
      <c r="P318" s="17">
        <v>6424436</v>
      </c>
      <c r="Q318" s="16">
        <v>41586</v>
      </c>
      <c r="R318" s="17" t="s">
        <v>1124</v>
      </c>
      <c r="S318" s="16">
        <v>41572</v>
      </c>
    </row>
    <row r="319" spans="1:19" x14ac:dyDescent="0.25">
      <c r="A319" s="16">
        <v>41572</v>
      </c>
      <c r="B319" s="17" t="s">
        <v>1081</v>
      </c>
      <c r="C319" s="16"/>
      <c r="D319" s="17"/>
      <c r="E319" s="17"/>
      <c r="F319" s="58"/>
      <c r="G319" s="22" t="s">
        <v>1082</v>
      </c>
      <c r="H319" s="35" t="s">
        <v>1083</v>
      </c>
      <c r="I319" s="17" t="s">
        <v>1084</v>
      </c>
      <c r="J319" s="17"/>
      <c r="K319" s="17"/>
      <c r="L319" s="17"/>
      <c r="M319" s="17"/>
      <c r="N319" s="17"/>
      <c r="O319" s="17"/>
      <c r="P319" s="17"/>
      <c r="Q319" s="17"/>
      <c r="R319" s="17"/>
      <c r="S319" s="17"/>
    </row>
    <row r="320" spans="1:19" ht="22.5" x14ac:dyDescent="0.25">
      <c r="A320" s="16">
        <v>41572</v>
      </c>
      <c r="B320" s="17" t="s">
        <v>1188</v>
      </c>
      <c r="C320" s="16"/>
      <c r="D320" s="16">
        <v>41613</v>
      </c>
      <c r="E320" s="17"/>
      <c r="F320" s="58" t="s">
        <v>1220</v>
      </c>
      <c r="G320" s="22" t="s">
        <v>1189</v>
      </c>
      <c r="H320" s="35">
        <v>72195</v>
      </c>
      <c r="I320" s="17" t="s">
        <v>1190</v>
      </c>
      <c r="J320" s="19">
        <v>72195</v>
      </c>
      <c r="K320" s="16">
        <v>41613</v>
      </c>
      <c r="L320" s="17"/>
      <c r="M320" s="17"/>
      <c r="N320" s="17"/>
      <c r="O320" s="17"/>
      <c r="P320" s="17">
        <v>6642177</v>
      </c>
      <c r="Q320" s="16">
        <v>41613</v>
      </c>
      <c r="R320" s="17" t="s">
        <v>1222</v>
      </c>
      <c r="S320" s="16">
        <v>41596</v>
      </c>
    </row>
    <row r="321" spans="1:19" ht="22.5" x14ac:dyDescent="0.25">
      <c r="A321" s="16">
        <v>41575</v>
      </c>
      <c r="B321" s="17" t="s">
        <v>1085</v>
      </c>
      <c r="C321" s="16"/>
      <c r="D321" s="16">
        <v>41589</v>
      </c>
      <c r="E321" s="17"/>
      <c r="F321" s="58" t="s">
        <v>1125</v>
      </c>
      <c r="G321" s="22" t="s">
        <v>591</v>
      </c>
      <c r="H321" s="35">
        <v>20000</v>
      </c>
      <c r="I321" s="17" t="s">
        <v>152</v>
      </c>
      <c r="J321" s="19">
        <v>20000</v>
      </c>
      <c r="K321" s="16">
        <v>41589</v>
      </c>
      <c r="L321" s="17"/>
      <c r="M321" s="17"/>
      <c r="N321" s="17"/>
      <c r="O321" s="17"/>
      <c r="P321" s="17">
        <v>6436489</v>
      </c>
      <c r="Q321" s="16">
        <v>41589</v>
      </c>
      <c r="R321" s="17" t="s">
        <v>1126</v>
      </c>
      <c r="S321" s="16">
        <v>41586</v>
      </c>
    </row>
    <row r="322" spans="1:19" ht="48" customHeight="1" x14ac:dyDescent="0.25">
      <c r="A322" s="16">
        <v>41575</v>
      </c>
      <c r="B322" s="17" t="s">
        <v>1201</v>
      </c>
      <c r="C322" s="16"/>
      <c r="D322" s="16"/>
      <c r="E322" s="17"/>
      <c r="F322" s="58"/>
      <c r="G322" s="22" t="s">
        <v>77</v>
      </c>
      <c r="H322" s="35">
        <v>49529.7</v>
      </c>
      <c r="I322" s="17" t="s">
        <v>78</v>
      </c>
      <c r="J322" s="19">
        <v>34977.050000000003</v>
      </c>
      <c r="K322" s="16">
        <v>41633</v>
      </c>
      <c r="L322" s="17"/>
      <c r="M322" s="17"/>
      <c r="N322" s="22" t="s">
        <v>1397</v>
      </c>
      <c r="O322" s="18" t="s">
        <v>1398</v>
      </c>
      <c r="P322" s="17"/>
      <c r="Q322" s="16"/>
      <c r="R322" s="22" t="s">
        <v>1399</v>
      </c>
      <c r="S322" s="18" t="s">
        <v>1400</v>
      </c>
    </row>
    <row r="323" spans="1:19" x14ac:dyDescent="0.25">
      <c r="A323" s="16">
        <v>41575</v>
      </c>
      <c r="B323" s="17" t="s">
        <v>1202</v>
      </c>
      <c r="C323" s="16"/>
      <c r="D323" s="16"/>
      <c r="E323" s="17"/>
      <c r="F323" s="58"/>
      <c r="G323" s="22" t="s">
        <v>1203</v>
      </c>
      <c r="H323" s="35">
        <v>5000</v>
      </c>
      <c r="I323" s="17" t="s">
        <v>1204</v>
      </c>
      <c r="J323" s="19"/>
      <c r="K323" s="16"/>
      <c r="L323" s="17"/>
      <c r="M323" s="17"/>
      <c r="N323" s="17"/>
      <c r="O323" s="17"/>
      <c r="P323" s="17"/>
      <c r="Q323" s="16"/>
      <c r="R323" s="17"/>
      <c r="S323" s="16"/>
    </row>
    <row r="324" spans="1:19" ht="22.5" x14ac:dyDescent="0.25">
      <c r="A324" s="16">
        <v>41575</v>
      </c>
      <c r="B324" s="17" t="s">
        <v>1077</v>
      </c>
      <c r="C324" s="17"/>
      <c r="D324" s="16">
        <v>41589</v>
      </c>
      <c r="E324" s="17"/>
      <c r="F324" s="58" t="s">
        <v>1125</v>
      </c>
      <c r="G324" s="22" t="s">
        <v>1069</v>
      </c>
      <c r="H324" s="35">
        <v>41400</v>
      </c>
      <c r="I324" s="17" t="s">
        <v>1070</v>
      </c>
      <c r="J324" s="19">
        <v>41400</v>
      </c>
      <c r="K324" s="16">
        <v>41589</v>
      </c>
      <c r="L324" s="17"/>
      <c r="M324" s="17"/>
      <c r="N324" s="17"/>
      <c r="O324" s="17"/>
      <c r="P324" s="17">
        <v>6436524</v>
      </c>
      <c r="Q324" s="16">
        <v>41589</v>
      </c>
      <c r="R324" s="17" t="s">
        <v>1127</v>
      </c>
      <c r="S324" s="16">
        <v>41578</v>
      </c>
    </row>
    <row r="325" spans="1:19" ht="36.75" customHeight="1" x14ac:dyDescent="0.25">
      <c r="A325" s="16">
        <v>41575</v>
      </c>
      <c r="B325" s="17" t="s">
        <v>1106</v>
      </c>
      <c r="C325" s="17"/>
      <c r="D325" s="16">
        <v>41634</v>
      </c>
      <c r="E325" s="17"/>
      <c r="F325" s="58" t="s">
        <v>1411</v>
      </c>
      <c r="G325" s="22" t="s">
        <v>828</v>
      </c>
      <c r="H325" s="35">
        <v>68354.16</v>
      </c>
      <c r="I325" s="17" t="s">
        <v>186</v>
      </c>
      <c r="J325" s="17">
        <v>68354.16</v>
      </c>
      <c r="K325" s="16">
        <v>41634</v>
      </c>
      <c r="L325" s="17">
        <v>6620450</v>
      </c>
      <c r="M325" s="16">
        <v>41611</v>
      </c>
      <c r="N325" s="17">
        <v>6884781</v>
      </c>
      <c r="O325" s="16">
        <v>41634</v>
      </c>
      <c r="P325" s="17"/>
      <c r="Q325" s="17"/>
      <c r="R325" s="22" t="s">
        <v>1415</v>
      </c>
      <c r="S325" s="18" t="s">
        <v>1416</v>
      </c>
    </row>
    <row r="326" spans="1:19" ht="22.5" x14ac:dyDescent="0.25">
      <c r="A326" s="16">
        <v>41577</v>
      </c>
      <c r="B326" s="17" t="s">
        <v>1161</v>
      </c>
      <c r="C326" s="17"/>
      <c r="D326" s="16">
        <v>41603</v>
      </c>
      <c r="E326" s="17"/>
      <c r="F326" s="58" t="s">
        <v>1185</v>
      </c>
      <c r="G326" s="22" t="s">
        <v>195</v>
      </c>
      <c r="H326" s="35">
        <v>1870</v>
      </c>
      <c r="I326" s="17" t="s">
        <v>196</v>
      </c>
      <c r="J326" s="19">
        <v>1870</v>
      </c>
      <c r="K326" s="16">
        <v>41598</v>
      </c>
      <c r="L326" s="17"/>
      <c r="M326" s="17"/>
      <c r="N326" s="17"/>
      <c r="O326" s="17"/>
      <c r="P326" s="17">
        <v>7392</v>
      </c>
      <c r="Q326" s="16">
        <v>41598</v>
      </c>
      <c r="R326" s="17" t="s">
        <v>1184</v>
      </c>
      <c r="S326" s="16">
        <v>41603</v>
      </c>
    </row>
    <row r="327" spans="1:19" ht="22.5" x14ac:dyDescent="0.25">
      <c r="A327" s="16">
        <v>41552</v>
      </c>
      <c r="B327" s="17" t="s">
        <v>1120</v>
      </c>
      <c r="C327" s="17"/>
      <c r="D327" s="16">
        <v>41596</v>
      </c>
      <c r="E327" s="17"/>
      <c r="F327" s="58" t="s">
        <v>1158</v>
      </c>
      <c r="G327" s="22" t="s">
        <v>466</v>
      </c>
      <c r="H327" s="35">
        <v>1200</v>
      </c>
      <c r="I327" s="17" t="s">
        <v>140</v>
      </c>
      <c r="J327" s="19">
        <v>1200</v>
      </c>
      <c r="K327" s="16">
        <v>41596</v>
      </c>
      <c r="L327" s="17"/>
      <c r="M327" s="17"/>
      <c r="N327" s="17"/>
      <c r="O327" s="17"/>
      <c r="P327" s="17">
        <v>6500594</v>
      </c>
      <c r="Q327" s="16">
        <v>41596</v>
      </c>
      <c r="R327" s="17" t="s">
        <v>233</v>
      </c>
      <c r="S327" s="16">
        <v>41585</v>
      </c>
    </row>
    <row r="328" spans="1:19" ht="33.75" customHeight="1" x14ac:dyDescent="0.25">
      <c r="A328" s="16">
        <v>41583</v>
      </c>
      <c r="B328" s="17" t="s">
        <v>1140</v>
      </c>
      <c r="C328" s="17"/>
      <c r="D328" s="16">
        <v>41625</v>
      </c>
      <c r="E328" s="17"/>
      <c r="F328" s="58" t="s">
        <v>1386</v>
      </c>
      <c r="G328" s="22" t="s">
        <v>1141</v>
      </c>
      <c r="H328" s="35">
        <v>40466.9</v>
      </c>
      <c r="I328" s="17" t="s">
        <v>566</v>
      </c>
      <c r="J328" s="19">
        <v>40466.9</v>
      </c>
      <c r="K328" s="16">
        <v>41605</v>
      </c>
      <c r="L328" s="17"/>
      <c r="M328" s="17"/>
      <c r="N328" s="17"/>
      <c r="O328" s="17"/>
      <c r="P328" s="17">
        <v>7543</v>
      </c>
      <c r="Q328" s="16">
        <v>41605</v>
      </c>
      <c r="R328" s="17" t="s">
        <v>233</v>
      </c>
      <c r="S328" s="16">
        <v>41625</v>
      </c>
    </row>
    <row r="329" spans="1:19" ht="42.75" customHeight="1" x14ac:dyDescent="0.25">
      <c r="A329" s="16">
        <v>41584</v>
      </c>
      <c r="B329" s="17" t="s">
        <v>1114</v>
      </c>
      <c r="C329" s="17"/>
      <c r="D329" s="17"/>
      <c r="E329" s="17"/>
      <c r="F329" s="58"/>
      <c r="G329" s="22" t="s">
        <v>1115</v>
      </c>
      <c r="H329" s="35">
        <v>27391.07</v>
      </c>
      <c r="I329" s="17" t="s">
        <v>56</v>
      </c>
      <c r="J329" s="19">
        <v>55206.96</v>
      </c>
      <c r="K329" s="16">
        <v>41634</v>
      </c>
      <c r="L329" s="17">
        <v>6452904</v>
      </c>
      <c r="M329" s="16">
        <v>41590</v>
      </c>
      <c r="N329" s="22" t="s">
        <v>1290</v>
      </c>
      <c r="O329" s="18" t="s">
        <v>1291</v>
      </c>
      <c r="P329" s="17">
        <v>6884777</v>
      </c>
      <c r="Q329" s="16">
        <v>41634</v>
      </c>
      <c r="R329" s="22" t="s">
        <v>1417</v>
      </c>
      <c r="S329" s="18" t="s">
        <v>1418</v>
      </c>
    </row>
    <row r="330" spans="1:19" ht="22.5" x14ac:dyDescent="0.25">
      <c r="A330" s="16">
        <v>41584</v>
      </c>
      <c r="B330" s="17" t="s">
        <v>1191</v>
      </c>
      <c r="C330" s="17"/>
      <c r="D330" s="16">
        <v>41611</v>
      </c>
      <c r="E330" s="17"/>
      <c r="F330" s="58" t="s">
        <v>1211</v>
      </c>
      <c r="G330" s="22" t="s">
        <v>429</v>
      </c>
      <c r="H330" s="35">
        <v>6550</v>
      </c>
      <c r="I330" s="17" t="s">
        <v>169</v>
      </c>
      <c r="J330" s="19">
        <v>6550</v>
      </c>
      <c r="K330" s="16">
        <v>41611</v>
      </c>
      <c r="L330" s="17"/>
      <c r="M330" s="16"/>
      <c r="N330" s="17"/>
      <c r="O330" s="16"/>
      <c r="P330" s="17">
        <v>6624870</v>
      </c>
      <c r="Q330" s="16">
        <v>41611</v>
      </c>
      <c r="R330" s="17" t="s">
        <v>1213</v>
      </c>
      <c r="S330" s="16">
        <v>41584</v>
      </c>
    </row>
    <row r="331" spans="1:19" ht="22.5" x14ac:dyDescent="0.25">
      <c r="A331" s="16">
        <v>41589</v>
      </c>
      <c r="B331" s="17" t="s">
        <v>1130</v>
      </c>
      <c r="C331" s="17"/>
      <c r="D331" s="16">
        <v>41604</v>
      </c>
      <c r="E331" s="17"/>
      <c r="F331" s="58" t="s">
        <v>1181</v>
      </c>
      <c r="G331" s="22" t="s">
        <v>591</v>
      </c>
      <c r="H331" s="35">
        <v>1800</v>
      </c>
      <c r="I331" s="17" t="s">
        <v>152</v>
      </c>
      <c r="J331" s="19">
        <v>1800</v>
      </c>
      <c r="K331" s="16">
        <v>41604</v>
      </c>
      <c r="L331" s="17"/>
      <c r="M331" s="17"/>
      <c r="N331" s="17"/>
      <c r="O331" s="17"/>
      <c r="P331" s="17">
        <v>6558300</v>
      </c>
      <c r="Q331" s="16">
        <v>41604</v>
      </c>
      <c r="R331" s="17" t="s">
        <v>1183</v>
      </c>
      <c r="S331" s="16">
        <v>41602</v>
      </c>
    </row>
    <row r="332" spans="1:19" ht="22.5" x14ac:dyDescent="0.25">
      <c r="A332" s="16">
        <v>41589</v>
      </c>
      <c r="B332" s="17" t="s">
        <v>1146</v>
      </c>
      <c r="C332" s="17"/>
      <c r="D332" s="16">
        <v>41597</v>
      </c>
      <c r="E332" s="17"/>
      <c r="F332" s="58" t="s">
        <v>1165</v>
      </c>
      <c r="G332" s="22" t="s">
        <v>1147</v>
      </c>
      <c r="H332" s="35">
        <v>1407.5</v>
      </c>
      <c r="I332" s="17" t="s">
        <v>290</v>
      </c>
      <c r="J332" s="19">
        <v>1407.5</v>
      </c>
      <c r="K332" s="16">
        <v>41597</v>
      </c>
      <c r="L332" s="17"/>
      <c r="M332" s="17"/>
      <c r="N332" s="17"/>
      <c r="O332" s="17"/>
      <c r="P332" s="17">
        <v>6510419</v>
      </c>
      <c r="Q332" s="16">
        <v>41597</v>
      </c>
      <c r="R332" s="17" t="s">
        <v>664</v>
      </c>
      <c r="S332" s="16">
        <v>41590</v>
      </c>
    </row>
    <row r="333" spans="1:19" ht="36" customHeight="1" x14ac:dyDescent="0.25">
      <c r="A333" s="16">
        <v>41589</v>
      </c>
      <c r="B333" s="17" t="s">
        <v>1206</v>
      </c>
      <c r="C333" s="17"/>
      <c r="D333" s="16">
        <v>41628</v>
      </c>
      <c r="E333" s="17"/>
      <c r="F333" s="58" t="s">
        <v>1311</v>
      </c>
      <c r="G333" s="22" t="s">
        <v>949</v>
      </c>
      <c r="H333" s="35">
        <v>15337.5</v>
      </c>
      <c r="I333" s="17" t="s">
        <v>281</v>
      </c>
      <c r="J333" s="19">
        <v>15337.5</v>
      </c>
      <c r="K333" s="16">
        <v>41628</v>
      </c>
      <c r="L333" s="17"/>
      <c r="M333" s="17"/>
      <c r="N333" s="17"/>
      <c r="O333" s="17"/>
      <c r="P333" s="17">
        <v>6791365</v>
      </c>
      <c r="Q333" s="16">
        <v>41628</v>
      </c>
      <c r="R333" s="17" t="s">
        <v>1326</v>
      </c>
      <c r="S333" s="16">
        <v>41596</v>
      </c>
    </row>
    <row r="334" spans="1:19" ht="22.5" x14ac:dyDescent="0.25">
      <c r="A334" s="16">
        <v>41589</v>
      </c>
      <c r="B334" s="17" t="s">
        <v>1207</v>
      </c>
      <c r="C334" s="17"/>
      <c r="D334" s="16">
        <v>41628</v>
      </c>
      <c r="E334" s="17"/>
      <c r="F334" s="58" t="s">
        <v>1311</v>
      </c>
      <c r="G334" s="22" t="s">
        <v>1208</v>
      </c>
      <c r="H334" s="35">
        <v>525</v>
      </c>
      <c r="I334" s="17" t="s">
        <v>281</v>
      </c>
      <c r="J334" s="19">
        <v>525</v>
      </c>
      <c r="K334" s="16">
        <v>41628</v>
      </c>
      <c r="L334" s="17"/>
      <c r="M334" s="17"/>
      <c r="N334" s="17"/>
      <c r="O334" s="17"/>
      <c r="P334" s="17">
        <v>6791377</v>
      </c>
      <c r="Q334" s="16">
        <v>41628</v>
      </c>
      <c r="R334" s="17" t="s">
        <v>1327</v>
      </c>
      <c r="S334" s="16">
        <v>41596</v>
      </c>
    </row>
    <row r="335" spans="1:19" ht="28.5" customHeight="1" x14ac:dyDescent="0.25">
      <c r="A335" s="16">
        <v>41589</v>
      </c>
      <c r="B335" s="17" t="s">
        <v>1143</v>
      </c>
      <c r="C335" s="17"/>
      <c r="D335" s="16">
        <v>41613</v>
      </c>
      <c r="E335" s="17"/>
      <c r="F335" s="58" t="s">
        <v>1220</v>
      </c>
      <c r="G335" s="22" t="s">
        <v>1144</v>
      </c>
      <c r="H335" s="35">
        <v>15330</v>
      </c>
      <c r="I335" s="17" t="s">
        <v>1145</v>
      </c>
      <c r="J335" s="19">
        <v>15330</v>
      </c>
      <c r="K335" s="16">
        <v>41613</v>
      </c>
      <c r="L335" s="17"/>
      <c r="M335" s="17"/>
      <c r="N335" s="17"/>
      <c r="O335" s="17"/>
      <c r="P335" s="17">
        <v>6640361</v>
      </c>
      <c r="Q335" s="16">
        <v>41613</v>
      </c>
      <c r="R335" s="17" t="s">
        <v>1221</v>
      </c>
      <c r="S335" s="16">
        <v>41598</v>
      </c>
    </row>
    <row r="336" spans="1:19" ht="22.5" x14ac:dyDescent="0.25">
      <c r="A336" s="16">
        <v>41589</v>
      </c>
      <c r="B336" s="17" t="s">
        <v>1148</v>
      </c>
      <c r="C336" s="17"/>
      <c r="D336" s="16">
        <v>41597</v>
      </c>
      <c r="E336" s="17"/>
      <c r="F336" s="58" t="s">
        <v>1165</v>
      </c>
      <c r="G336" s="22" t="s">
        <v>377</v>
      </c>
      <c r="H336" s="35">
        <v>2400</v>
      </c>
      <c r="I336" s="17" t="s">
        <v>290</v>
      </c>
      <c r="J336" s="19">
        <v>2400</v>
      </c>
      <c r="K336" s="16">
        <v>41597</v>
      </c>
      <c r="L336" s="17"/>
      <c r="M336" s="17"/>
      <c r="N336" s="17"/>
      <c r="O336" s="17"/>
      <c r="P336" s="17">
        <v>6510415</v>
      </c>
      <c r="Q336" s="16">
        <v>41597</v>
      </c>
      <c r="R336" s="17" t="s">
        <v>1166</v>
      </c>
      <c r="S336" s="16">
        <v>41590</v>
      </c>
    </row>
    <row r="337" spans="1:19" ht="22.5" x14ac:dyDescent="0.25">
      <c r="A337" s="16">
        <v>41589</v>
      </c>
      <c r="B337" s="17" t="s">
        <v>1142</v>
      </c>
      <c r="C337" s="17"/>
      <c r="D337" s="16">
        <v>41612</v>
      </c>
      <c r="E337" s="17"/>
      <c r="F337" s="58" t="s">
        <v>1216</v>
      </c>
      <c r="G337" s="22" t="s">
        <v>487</v>
      </c>
      <c r="H337" s="35">
        <v>1600</v>
      </c>
      <c r="I337" s="17" t="s">
        <v>488</v>
      </c>
      <c r="J337" s="19">
        <v>1600</v>
      </c>
      <c r="K337" s="16">
        <v>41612</v>
      </c>
      <c r="L337" s="17"/>
      <c r="M337" s="17"/>
      <c r="N337" s="17"/>
      <c r="O337" s="17"/>
      <c r="P337" s="17">
        <v>6635474</v>
      </c>
      <c r="Q337" s="16">
        <v>41612</v>
      </c>
      <c r="R337" s="17" t="s">
        <v>1217</v>
      </c>
      <c r="S337" s="16">
        <v>41599</v>
      </c>
    </row>
    <row r="338" spans="1:19" ht="22.5" x14ac:dyDescent="0.25">
      <c r="A338" s="16">
        <v>41590</v>
      </c>
      <c r="B338" s="17" t="s">
        <v>1149</v>
      </c>
      <c r="C338" s="17"/>
      <c r="D338" s="16">
        <v>41604</v>
      </c>
      <c r="E338" s="17"/>
      <c r="F338" s="58" t="s">
        <v>1181</v>
      </c>
      <c r="G338" s="22" t="s">
        <v>1150</v>
      </c>
      <c r="H338" s="35">
        <v>12000</v>
      </c>
      <c r="I338" s="22" t="s">
        <v>1151</v>
      </c>
      <c r="J338" s="19">
        <v>12000</v>
      </c>
      <c r="K338" s="16">
        <v>41604</v>
      </c>
      <c r="L338" s="17"/>
      <c r="M338" s="17"/>
      <c r="N338" s="17"/>
      <c r="O338" s="17"/>
      <c r="P338" s="17">
        <v>6558316</v>
      </c>
      <c r="Q338" s="16">
        <v>41604</v>
      </c>
      <c r="R338" s="17" t="s">
        <v>1182</v>
      </c>
      <c r="S338" s="16">
        <v>41602</v>
      </c>
    </row>
    <row r="339" spans="1:19" ht="75.75" customHeight="1" x14ac:dyDescent="0.25">
      <c r="A339" s="16">
        <v>41590</v>
      </c>
      <c r="B339" s="17" t="s">
        <v>1192</v>
      </c>
      <c r="C339" s="17"/>
      <c r="D339" s="16"/>
      <c r="E339" s="17"/>
      <c r="F339" s="58"/>
      <c r="G339" s="22" t="s">
        <v>670</v>
      </c>
      <c r="H339" s="35">
        <v>53821.26</v>
      </c>
      <c r="I339" s="22" t="s">
        <v>53</v>
      </c>
      <c r="J339" s="19">
        <v>53821.26</v>
      </c>
      <c r="K339" s="16">
        <v>41613</v>
      </c>
      <c r="L339" s="17">
        <v>6640353</v>
      </c>
      <c r="M339" s="16">
        <v>41613</v>
      </c>
      <c r="N339" s="17"/>
      <c r="O339" s="17"/>
      <c r="P339" s="17"/>
      <c r="Q339" s="16"/>
      <c r="R339" s="22" t="s">
        <v>1611</v>
      </c>
      <c r="S339" s="18" t="s">
        <v>1612</v>
      </c>
    </row>
    <row r="340" spans="1:19" ht="22.5" x14ac:dyDescent="0.25">
      <c r="A340" s="16">
        <v>41590</v>
      </c>
      <c r="B340" s="17" t="s">
        <v>1152</v>
      </c>
      <c r="C340" s="17"/>
      <c r="D340" s="16">
        <v>41606</v>
      </c>
      <c r="E340" s="17"/>
      <c r="F340" s="58" t="s">
        <v>1186</v>
      </c>
      <c r="G340" s="22" t="s">
        <v>1153</v>
      </c>
      <c r="H340" s="35">
        <v>18000</v>
      </c>
      <c r="I340" s="22" t="s">
        <v>1151</v>
      </c>
      <c r="J340" s="19">
        <v>18000</v>
      </c>
      <c r="K340" s="16">
        <v>41606</v>
      </c>
      <c r="L340" s="17"/>
      <c r="M340" s="17"/>
      <c r="N340" s="17"/>
      <c r="O340" s="17"/>
      <c r="P340" s="17">
        <v>6586926</v>
      </c>
      <c r="Q340" s="16">
        <v>41606</v>
      </c>
      <c r="R340" s="17" t="s">
        <v>1187</v>
      </c>
      <c r="S340" s="16">
        <v>41602</v>
      </c>
    </row>
    <row r="341" spans="1:19" ht="22.5" x14ac:dyDescent="0.25">
      <c r="A341" s="16">
        <v>41591</v>
      </c>
      <c r="B341" s="17" t="s">
        <v>1154</v>
      </c>
      <c r="C341" s="17"/>
      <c r="D341" s="16">
        <v>41597</v>
      </c>
      <c r="E341" s="17"/>
      <c r="F341" s="58" t="s">
        <v>1165</v>
      </c>
      <c r="G341" s="22" t="s">
        <v>1155</v>
      </c>
      <c r="H341" s="35">
        <v>2124</v>
      </c>
      <c r="I341" s="22" t="s">
        <v>1156</v>
      </c>
      <c r="J341" s="19">
        <v>2124</v>
      </c>
      <c r="K341" s="16">
        <v>41597</v>
      </c>
      <c r="L341" s="17"/>
      <c r="M341" s="17"/>
      <c r="N341" s="17"/>
      <c r="O341" s="17"/>
      <c r="P341" s="17">
        <v>6510417</v>
      </c>
      <c r="Q341" s="16">
        <v>41597</v>
      </c>
      <c r="R341" s="17" t="s">
        <v>1167</v>
      </c>
      <c r="S341" s="16">
        <v>41591</v>
      </c>
    </row>
    <row r="342" spans="1:19" ht="22.5" x14ac:dyDescent="0.25">
      <c r="A342" s="16">
        <v>41593</v>
      </c>
      <c r="B342" s="17" t="s">
        <v>1193</v>
      </c>
      <c r="C342" s="17"/>
      <c r="D342" s="16">
        <v>41612</v>
      </c>
      <c r="E342" s="17"/>
      <c r="F342" s="58" t="s">
        <v>1216</v>
      </c>
      <c r="G342" s="22" t="s">
        <v>366</v>
      </c>
      <c r="H342" s="35">
        <v>4940</v>
      </c>
      <c r="I342" s="22" t="s">
        <v>143</v>
      </c>
      <c r="J342" s="19">
        <v>4940</v>
      </c>
      <c r="K342" s="16">
        <v>41612</v>
      </c>
      <c r="L342" s="17"/>
      <c r="M342" s="17"/>
      <c r="N342" s="17"/>
      <c r="O342" s="17"/>
      <c r="P342" s="17">
        <v>6635476</v>
      </c>
      <c r="Q342" s="16">
        <v>41612</v>
      </c>
      <c r="R342" s="17" t="s">
        <v>1218</v>
      </c>
      <c r="S342" s="16">
        <v>41598</v>
      </c>
    </row>
    <row r="343" spans="1:19" ht="25.5" customHeight="1" x14ac:dyDescent="0.25">
      <c r="A343" s="16">
        <v>41593</v>
      </c>
      <c r="B343" s="17" t="s">
        <v>1194</v>
      </c>
      <c r="C343" s="17"/>
      <c r="D343" s="16">
        <v>41612</v>
      </c>
      <c r="E343" s="17"/>
      <c r="F343" s="58" t="s">
        <v>1216</v>
      </c>
      <c r="G343" s="22" t="s">
        <v>740</v>
      </c>
      <c r="H343" s="35">
        <v>2090</v>
      </c>
      <c r="I343" s="22" t="s">
        <v>163</v>
      </c>
      <c r="J343" s="19">
        <v>2090</v>
      </c>
      <c r="K343" s="16">
        <v>41612</v>
      </c>
      <c r="L343" s="17"/>
      <c r="M343" s="17"/>
      <c r="N343" s="17"/>
      <c r="O343" s="17"/>
      <c r="P343" s="17">
        <v>6635472</v>
      </c>
      <c r="Q343" s="16">
        <v>41612</v>
      </c>
      <c r="R343" s="17" t="s">
        <v>1219</v>
      </c>
      <c r="S343" s="16">
        <v>41598</v>
      </c>
    </row>
    <row r="344" spans="1:19" ht="22.5" x14ac:dyDescent="0.25">
      <c r="A344" s="16">
        <v>41596</v>
      </c>
      <c r="B344" s="17" t="s">
        <v>1160</v>
      </c>
      <c r="C344" s="17"/>
      <c r="D344" s="16">
        <v>41612</v>
      </c>
      <c r="E344" s="17"/>
      <c r="F344" s="58" t="s">
        <v>1216</v>
      </c>
      <c r="G344" s="22" t="s">
        <v>753</v>
      </c>
      <c r="H344" s="35">
        <v>11241</v>
      </c>
      <c r="I344" s="22" t="s">
        <v>801</v>
      </c>
      <c r="J344" s="19">
        <v>11241</v>
      </c>
      <c r="K344" s="16">
        <v>41612</v>
      </c>
      <c r="L344" s="17">
        <v>6550291</v>
      </c>
      <c r="M344" s="16">
        <v>41603</v>
      </c>
      <c r="N344" s="17">
        <v>6635470</v>
      </c>
      <c r="O344" s="16">
        <v>41612</v>
      </c>
      <c r="P344" s="17"/>
      <c r="Q344" s="17"/>
      <c r="R344" s="17" t="s">
        <v>233</v>
      </c>
      <c r="S344" s="16">
        <v>41605</v>
      </c>
    </row>
    <row r="345" spans="1:19" ht="22.5" x14ac:dyDescent="0.25">
      <c r="A345" s="16">
        <v>41603</v>
      </c>
      <c r="B345" s="17" t="s">
        <v>1195</v>
      </c>
      <c r="C345" s="17"/>
      <c r="D345" s="16">
        <v>41611</v>
      </c>
      <c r="E345" s="17"/>
      <c r="F345" s="58" t="s">
        <v>1211</v>
      </c>
      <c r="G345" s="22" t="s">
        <v>145</v>
      </c>
      <c r="H345" s="35">
        <v>2856</v>
      </c>
      <c r="I345" s="22" t="s">
        <v>477</v>
      </c>
      <c r="J345" s="19">
        <v>2856</v>
      </c>
      <c r="K345" s="16">
        <v>41611</v>
      </c>
      <c r="L345" s="17"/>
      <c r="M345" s="17"/>
      <c r="N345" s="17"/>
      <c r="O345" s="17"/>
      <c r="P345" s="17">
        <v>6620440</v>
      </c>
      <c r="Q345" s="16">
        <v>41611</v>
      </c>
      <c r="R345" s="17" t="s">
        <v>1212</v>
      </c>
      <c r="S345" s="16">
        <v>41604</v>
      </c>
    </row>
    <row r="346" spans="1:19" ht="22.5" x14ac:dyDescent="0.25">
      <c r="A346" s="16">
        <v>41604</v>
      </c>
      <c r="B346" s="17" t="s">
        <v>1205</v>
      </c>
      <c r="C346" s="17"/>
      <c r="D346" s="16">
        <v>41628</v>
      </c>
      <c r="E346" s="17"/>
      <c r="F346" s="58" t="s">
        <v>1311</v>
      </c>
      <c r="G346" s="22" t="s">
        <v>591</v>
      </c>
      <c r="H346" s="35">
        <v>13000</v>
      </c>
      <c r="I346" s="22" t="s">
        <v>152</v>
      </c>
      <c r="J346" s="19">
        <v>13000</v>
      </c>
      <c r="K346" s="16">
        <v>41628</v>
      </c>
      <c r="L346" s="17"/>
      <c r="M346" s="17"/>
      <c r="N346" s="17"/>
      <c r="O346" s="17"/>
      <c r="P346" s="17">
        <v>6791385</v>
      </c>
      <c r="Q346" s="16">
        <v>41628</v>
      </c>
      <c r="R346" s="17" t="s">
        <v>1310</v>
      </c>
      <c r="S346" s="16">
        <v>41607</v>
      </c>
    </row>
    <row r="347" spans="1:19" ht="23.25" customHeight="1" x14ac:dyDescent="0.25">
      <c r="A347" s="16">
        <v>41604</v>
      </c>
      <c r="B347" s="17" t="s">
        <v>1196</v>
      </c>
      <c r="C347" s="17"/>
      <c r="D347" s="16">
        <v>41628</v>
      </c>
      <c r="E347" s="17"/>
      <c r="F347" s="58" t="s">
        <v>1311</v>
      </c>
      <c r="G347" s="22" t="s">
        <v>366</v>
      </c>
      <c r="H347" s="35">
        <v>13200</v>
      </c>
      <c r="I347" s="22" t="s">
        <v>143</v>
      </c>
      <c r="J347" s="19">
        <v>13200</v>
      </c>
      <c r="K347" s="16">
        <v>41628</v>
      </c>
      <c r="L347" s="17"/>
      <c r="M347" s="17"/>
      <c r="N347" s="17"/>
      <c r="O347" s="17"/>
      <c r="P347" s="17">
        <v>6791415</v>
      </c>
      <c r="Q347" s="16">
        <v>41628</v>
      </c>
      <c r="R347" s="17" t="s">
        <v>1334</v>
      </c>
      <c r="S347" s="16">
        <v>41613</v>
      </c>
    </row>
    <row r="348" spans="1:19" ht="28.5" customHeight="1" x14ac:dyDescent="0.25">
      <c r="A348" s="16">
        <v>41604</v>
      </c>
      <c r="B348" s="17" t="s">
        <v>1197</v>
      </c>
      <c r="C348" s="17"/>
      <c r="D348" s="16">
        <v>41628</v>
      </c>
      <c r="E348" s="17"/>
      <c r="F348" s="58" t="s">
        <v>1311</v>
      </c>
      <c r="G348" s="22" t="s">
        <v>366</v>
      </c>
      <c r="H348" s="35">
        <v>2945</v>
      </c>
      <c r="I348" s="22" t="s">
        <v>143</v>
      </c>
      <c r="J348" s="19">
        <v>2945</v>
      </c>
      <c r="K348" s="16">
        <v>41628</v>
      </c>
      <c r="L348" s="17"/>
      <c r="M348" s="17"/>
      <c r="N348" s="17"/>
      <c r="O348" s="17"/>
      <c r="P348" s="17">
        <v>6791418</v>
      </c>
      <c r="Q348" s="16">
        <v>41628</v>
      </c>
      <c r="R348" s="17" t="s">
        <v>1333</v>
      </c>
      <c r="S348" s="16">
        <v>41606</v>
      </c>
    </row>
    <row r="349" spans="1:19" ht="22.5" x14ac:dyDescent="0.25">
      <c r="A349" s="16">
        <v>41604</v>
      </c>
      <c r="B349" s="17" t="s">
        <v>1277</v>
      </c>
      <c r="C349" s="17"/>
      <c r="D349" s="16">
        <v>41628</v>
      </c>
      <c r="E349" s="17"/>
      <c r="F349" s="58" t="s">
        <v>1311</v>
      </c>
      <c r="G349" s="22" t="s">
        <v>740</v>
      </c>
      <c r="H349" s="35">
        <v>6050</v>
      </c>
      <c r="I349" s="22" t="s">
        <v>163</v>
      </c>
      <c r="J349" s="19">
        <v>6050</v>
      </c>
      <c r="K349" s="16">
        <v>41628</v>
      </c>
      <c r="L349" s="17"/>
      <c r="M349" s="17"/>
      <c r="N349" s="17"/>
      <c r="O349" s="17"/>
      <c r="P349" s="17">
        <v>6791424</v>
      </c>
      <c r="Q349" s="16">
        <v>41628</v>
      </c>
      <c r="R349" s="17" t="s">
        <v>236</v>
      </c>
      <c r="S349" s="16">
        <v>41613</v>
      </c>
    </row>
    <row r="350" spans="1:19" ht="22.5" x14ac:dyDescent="0.25">
      <c r="A350" s="16">
        <v>41604</v>
      </c>
      <c r="B350" s="17" t="s">
        <v>1278</v>
      </c>
      <c r="C350" s="17"/>
      <c r="D350" s="16">
        <v>41628</v>
      </c>
      <c r="E350" s="17"/>
      <c r="F350" s="58" t="s">
        <v>1311</v>
      </c>
      <c r="G350" s="22" t="s">
        <v>740</v>
      </c>
      <c r="H350" s="35">
        <v>1045</v>
      </c>
      <c r="I350" s="22" t="s">
        <v>163</v>
      </c>
      <c r="J350" s="19">
        <v>1045</v>
      </c>
      <c r="K350" s="16">
        <v>41628</v>
      </c>
      <c r="L350" s="17"/>
      <c r="M350" s="17"/>
      <c r="N350" s="17"/>
      <c r="O350" s="17"/>
      <c r="P350" s="17">
        <v>6791421</v>
      </c>
      <c r="Q350" s="16">
        <v>41628</v>
      </c>
      <c r="R350" s="17" t="s">
        <v>1335</v>
      </c>
      <c r="S350" s="16">
        <v>41607</v>
      </c>
    </row>
    <row r="351" spans="1:19" ht="22.5" x14ac:dyDescent="0.25">
      <c r="A351" s="16">
        <v>41606</v>
      </c>
      <c r="B351" s="17" t="s">
        <v>1283</v>
      </c>
      <c r="C351" s="17"/>
      <c r="D351" s="16">
        <v>41633</v>
      </c>
      <c r="E351" s="17"/>
      <c r="F351" s="58" t="s">
        <v>1365</v>
      </c>
      <c r="G351" s="22" t="s">
        <v>1284</v>
      </c>
      <c r="H351" s="35">
        <v>18000</v>
      </c>
      <c r="I351" s="22" t="s">
        <v>128</v>
      </c>
      <c r="J351" s="19">
        <v>18000</v>
      </c>
      <c r="K351" s="16">
        <v>41633</v>
      </c>
      <c r="L351" s="17"/>
      <c r="M351" s="17"/>
      <c r="N351" s="17"/>
      <c r="O351" s="17"/>
      <c r="P351" s="17">
        <v>6842988</v>
      </c>
      <c r="Q351" s="16">
        <v>41633</v>
      </c>
      <c r="R351" s="17" t="s">
        <v>1366</v>
      </c>
      <c r="S351" s="16">
        <v>41627</v>
      </c>
    </row>
    <row r="352" spans="1:19" ht="22.5" x14ac:dyDescent="0.25">
      <c r="A352" s="16">
        <v>41607</v>
      </c>
      <c r="B352" s="17" t="s">
        <v>1198</v>
      </c>
      <c r="C352" s="17"/>
      <c r="D352" s="16">
        <v>41628</v>
      </c>
      <c r="E352" s="17"/>
      <c r="F352" s="58" t="s">
        <v>1311</v>
      </c>
      <c r="G352" s="22" t="s">
        <v>1199</v>
      </c>
      <c r="H352" s="35">
        <v>6000</v>
      </c>
      <c r="I352" s="22" t="s">
        <v>1200</v>
      </c>
      <c r="J352" s="19">
        <v>6000</v>
      </c>
      <c r="K352" s="16">
        <v>41628</v>
      </c>
      <c r="L352" s="17">
        <v>6624869</v>
      </c>
      <c r="M352" s="16">
        <v>41611</v>
      </c>
      <c r="N352" s="17">
        <v>6791389</v>
      </c>
      <c r="O352" s="16">
        <v>41628</v>
      </c>
      <c r="P352" s="17"/>
      <c r="Q352" s="17"/>
      <c r="R352" s="17" t="s">
        <v>1312</v>
      </c>
      <c r="S352" s="16">
        <v>41617</v>
      </c>
    </row>
    <row r="353" spans="1:19" ht="25.5" customHeight="1" x14ac:dyDescent="0.25">
      <c r="A353" s="16">
        <v>41610</v>
      </c>
      <c r="B353" s="17" t="s">
        <v>1237</v>
      </c>
      <c r="C353" s="17"/>
      <c r="D353" s="16">
        <v>41620</v>
      </c>
      <c r="E353" s="17"/>
      <c r="F353" s="58" t="s">
        <v>1241</v>
      </c>
      <c r="G353" s="22" t="s">
        <v>1238</v>
      </c>
      <c r="H353" s="35">
        <v>500</v>
      </c>
      <c r="I353" s="22" t="s">
        <v>1036</v>
      </c>
      <c r="J353" s="19">
        <v>500</v>
      </c>
      <c r="K353" s="16">
        <v>41620</v>
      </c>
      <c r="L353" s="17"/>
      <c r="M353" s="17"/>
      <c r="N353" s="17"/>
      <c r="O353" s="17"/>
      <c r="P353" s="17">
        <v>6704116</v>
      </c>
      <c r="Q353" s="16">
        <v>41620</v>
      </c>
      <c r="R353" s="17" t="s">
        <v>1242</v>
      </c>
      <c r="S353" s="16">
        <v>41614</v>
      </c>
    </row>
    <row r="354" spans="1:19" ht="25.5" customHeight="1" x14ac:dyDescent="0.25">
      <c r="A354" s="16" t="s">
        <v>1246</v>
      </c>
      <c r="B354" s="17" t="s">
        <v>1247</v>
      </c>
      <c r="C354" s="17"/>
      <c r="D354" s="16">
        <v>41633</v>
      </c>
      <c r="E354" s="17"/>
      <c r="F354" s="58" t="s">
        <v>1368</v>
      </c>
      <c r="G354" s="22" t="s">
        <v>1248</v>
      </c>
      <c r="H354" s="35">
        <v>89630</v>
      </c>
      <c r="I354" s="22" t="s">
        <v>1245</v>
      </c>
      <c r="J354" s="19">
        <v>89630</v>
      </c>
      <c r="K354" s="16">
        <v>41633</v>
      </c>
      <c r="L354" s="17"/>
      <c r="M354" s="17"/>
      <c r="N354" s="17"/>
      <c r="O354" s="17"/>
      <c r="P354" s="17">
        <v>6852991</v>
      </c>
      <c r="Q354" s="16">
        <v>41633</v>
      </c>
      <c r="R354" s="17" t="s">
        <v>1383</v>
      </c>
      <c r="S354" s="16">
        <v>41628</v>
      </c>
    </row>
    <row r="355" spans="1:19" ht="33" customHeight="1" x14ac:dyDescent="0.25">
      <c r="A355" s="16">
        <v>41610</v>
      </c>
      <c r="B355" s="17" t="s">
        <v>1243</v>
      </c>
      <c r="C355" s="17"/>
      <c r="D355" s="16">
        <v>41634</v>
      </c>
      <c r="E355" s="17"/>
      <c r="F355" s="58" t="s">
        <v>1411</v>
      </c>
      <c r="G355" s="22" t="s">
        <v>1244</v>
      </c>
      <c r="H355" s="35">
        <v>14028</v>
      </c>
      <c r="I355" s="22" t="s">
        <v>1245</v>
      </c>
      <c r="J355" s="19">
        <v>14028</v>
      </c>
      <c r="K355" s="16">
        <v>41634</v>
      </c>
      <c r="L355" s="17"/>
      <c r="M355" s="17"/>
      <c r="N355" s="17"/>
      <c r="O355" s="17"/>
      <c r="P355" s="17">
        <v>6886902</v>
      </c>
      <c r="Q355" s="16">
        <v>41634</v>
      </c>
      <c r="R355" s="17" t="s">
        <v>1453</v>
      </c>
      <c r="S355" s="16">
        <v>41628</v>
      </c>
    </row>
    <row r="356" spans="1:19" ht="22.5" x14ac:dyDescent="0.25">
      <c r="A356" s="16">
        <v>41614</v>
      </c>
      <c r="B356" s="17" t="s">
        <v>1262</v>
      </c>
      <c r="C356" s="17"/>
      <c r="D356" s="16">
        <v>41631</v>
      </c>
      <c r="E356" s="17"/>
      <c r="F356" s="58" t="s">
        <v>1349</v>
      </c>
      <c r="G356" s="22" t="s">
        <v>1263</v>
      </c>
      <c r="H356" s="35">
        <v>2550</v>
      </c>
      <c r="I356" s="22" t="s">
        <v>322</v>
      </c>
      <c r="J356" s="19">
        <v>2550</v>
      </c>
      <c r="K356" s="16">
        <v>41631</v>
      </c>
      <c r="L356" s="17">
        <v>6759594</v>
      </c>
      <c r="M356" s="16">
        <v>41626</v>
      </c>
      <c r="N356" s="17">
        <v>6803972</v>
      </c>
      <c r="O356" s="16">
        <v>41631</v>
      </c>
      <c r="P356" s="17"/>
      <c r="Q356" s="17"/>
      <c r="R356" s="17" t="s">
        <v>1350</v>
      </c>
      <c r="S356" s="16">
        <v>41627</v>
      </c>
    </row>
    <row r="357" spans="1:19" ht="22.5" x14ac:dyDescent="0.25">
      <c r="A357" s="16">
        <v>41619</v>
      </c>
      <c r="B357" s="17" t="s">
        <v>1264</v>
      </c>
      <c r="C357" s="17"/>
      <c r="D357" s="16">
        <v>41628</v>
      </c>
      <c r="E357" s="17"/>
      <c r="F357" s="58" t="s">
        <v>1311</v>
      </c>
      <c r="G357" s="22" t="s">
        <v>1265</v>
      </c>
      <c r="H357" s="35">
        <v>25900</v>
      </c>
      <c r="I357" s="22" t="s">
        <v>1266</v>
      </c>
      <c r="J357" s="19">
        <v>25900</v>
      </c>
      <c r="K357" s="16">
        <v>41628</v>
      </c>
      <c r="L357" s="17"/>
      <c r="M357" s="17"/>
      <c r="N357" s="17"/>
      <c r="O357" s="17"/>
      <c r="P357" s="17">
        <v>6791393</v>
      </c>
      <c r="Q357" s="16">
        <v>41628</v>
      </c>
      <c r="R357" s="17" t="s">
        <v>233</v>
      </c>
      <c r="S357" s="16">
        <v>41619</v>
      </c>
    </row>
    <row r="358" spans="1:19" ht="22.5" x14ac:dyDescent="0.25">
      <c r="A358" s="16">
        <v>41619</v>
      </c>
      <c r="B358" s="17" t="s">
        <v>1455</v>
      </c>
      <c r="C358" s="17"/>
      <c r="D358" s="16">
        <v>41676</v>
      </c>
      <c r="E358" s="17"/>
      <c r="F358" s="58" t="s">
        <v>1511</v>
      </c>
      <c r="G358" s="22" t="s">
        <v>1456</v>
      </c>
      <c r="H358" s="35">
        <v>4650</v>
      </c>
      <c r="I358" s="22" t="s">
        <v>815</v>
      </c>
      <c r="J358" s="19">
        <v>4650</v>
      </c>
      <c r="K358" s="16">
        <v>41676</v>
      </c>
      <c r="L358" s="17"/>
      <c r="M358" s="17"/>
      <c r="N358" s="17"/>
      <c r="O358" s="17"/>
      <c r="P358" s="17">
        <v>40314</v>
      </c>
      <c r="Q358" s="16">
        <v>41676</v>
      </c>
      <c r="R358" s="17" t="s">
        <v>711</v>
      </c>
      <c r="S358" s="16">
        <v>41670</v>
      </c>
    </row>
    <row r="359" spans="1:19" ht="22.5" x14ac:dyDescent="0.25">
      <c r="A359" s="16">
        <v>41619</v>
      </c>
      <c r="B359" s="17" t="s">
        <v>1470</v>
      </c>
      <c r="C359" s="17"/>
      <c r="D359" s="16">
        <v>41675</v>
      </c>
      <c r="E359" s="17"/>
      <c r="F359" s="58" t="s">
        <v>1508</v>
      </c>
      <c r="G359" s="22" t="s">
        <v>1471</v>
      </c>
      <c r="H359" s="35">
        <v>3720</v>
      </c>
      <c r="I359" s="22" t="s">
        <v>751</v>
      </c>
      <c r="J359" s="19">
        <v>3720</v>
      </c>
      <c r="K359" s="16">
        <v>41675</v>
      </c>
      <c r="L359" s="17"/>
      <c r="M359" s="16"/>
      <c r="N359" s="17"/>
      <c r="O359" s="17"/>
      <c r="P359" s="17">
        <v>26486</v>
      </c>
      <c r="Q359" s="16">
        <v>41675</v>
      </c>
      <c r="R359" s="17" t="s">
        <v>1507</v>
      </c>
      <c r="S359" s="16">
        <v>41670</v>
      </c>
    </row>
    <row r="360" spans="1:19" ht="22.5" x14ac:dyDescent="0.25">
      <c r="A360" s="16">
        <v>41619</v>
      </c>
      <c r="B360" s="17" t="s">
        <v>1279</v>
      </c>
      <c r="C360" s="17"/>
      <c r="D360" s="16">
        <v>41627</v>
      </c>
      <c r="E360" s="17"/>
      <c r="F360" s="58" t="s">
        <v>1309</v>
      </c>
      <c r="G360" s="22" t="s">
        <v>1280</v>
      </c>
      <c r="H360" s="35">
        <v>4250.1000000000004</v>
      </c>
      <c r="I360" s="22" t="s">
        <v>1281</v>
      </c>
      <c r="J360" s="19">
        <v>4250.1000000000004</v>
      </c>
      <c r="K360" s="16">
        <v>41627</v>
      </c>
      <c r="L360" s="17"/>
      <c r="M360" s="17"/>
      <c r="N360" s="17"/>
      <c r="O360" s="17"/>
      <c r="P360" s="17">
        <v>7851</v>
      </c>
      <c r="Q360" s="16">
        <v>41627</v>
      </c>
      <c r="R360" s="17" t="s">
        <v>1308</v>
      </c>
      <c r="S360" s="16">
        <v>41619</v>
      </c>
    </row>
    <row r="361" spans="1:19" ht="33.75" customHeight="1" x14ac:dyDescent="0.25">
      <c r="A361" s="16">
        <v>41621</v>
      </c>
      <c r="B361" s="17" t="s">
        <v>1267</v>
      </c>
      <c r="C361" s="17"/>
      <c r="D361" s="17"/>
      <c r="E361" s="17"/>
      <c r="F361" s="58" t="s">
        <v>2063</v>
      </c>
      <c r="G361" s="22" t="s">
        <v>83</v>
      </c>
      <c r="H361" s="35">
        <v>8000</v>
      </c>
      <c r="I361" s="22" t="s">
        <v>81</v>
      </c>
      <c r="J361" s="19">
        <v>7980</v>
      </c>
      <c r="K361" s="16">
        <v>41712</v>
      </c>
      <c r="L361" s="17"/>
      <c r="M361" s="16"/>
      <c r="N361" s="17"/>
      <c r="O361" s="16"/>
      <c r="P361" s="86" t="s">
        <v>1575</v>
      </c>
      <c r="Q361" s="85" t="s">
        <v>1576</v>
      </c>
      <c r="R361" s="22" t="s">
        <v>1560</v>
      </c>
      <c r="S361" s="18" t="s">
        <v>1561</v>
      </c>
    </row>
    <row r="362" spans="1:19" ht="283.5" customHeight="1" x14ac:dyDescent="0.25">
      <c r="A362" s="16">
        <v>41621</v>
      </c>
      <c r="B362" s="17" t="s">
        <v>1268</v>
      </c>
      <c r="C362" s="17"/>
      <c r="D362" s="16">
        <v>41999</v>
      </c>
      <c r="E362" s="17"/>
      <c r="F362" s="58" t="s">
        <v>2288</v>
      </c>
      <c r="G362" s="22" t="s">
        <v>1269</v>
      </c>
      <c r="H362" s="35">
        <v>91900</v>
      </c>
      <c r="I362" s="22" t="s">
        <v>81</v>
      </c>
      <c r="J362" s="19">
        <v>91900</v>
      </c>
      <c r="K362" s="16">
        <v>41999</v>
      </c>
      <c r="L362" s="17"/>
      <c r="M362" s="16"/>
      <c r="N362" s="22"/>
      <c r="O362" s="18"/>
      <c r="P362" s="22" t="s">
        <v>2322</v>
      </c>
      <c r="Q362" s="18" t="s">
        <v>2323</v>
      </c>
      <c r="R362" s="22" t="s">
        <v>2324</v>
      </c>
      <c r="S362" s="18" t="s">
        <v>2325</v>
      </c>
    </row>
    <row r="363" spans="1:19" ht="22.5" x14ac:dyDescent="0.25">
      <c r="A363" s="66">
        <v>41621</v>
      </c>
      <c r="B363" s="67" t="s">
        <v>1292</v>
      </c>
      <c r="C363" s="67"/>
      <c r="D363" s="66">
        <v>41289</v>
      </c>
      <c r="E363" s="67"/>
      <c r="F363" s="58" t="s">
        <v>1491</v>
      </c>
      <c r="G363" s="68" t="s">
        <v>1293</v>
      </c>
      <c r="H363" s="69">
        <v>900</v>
      </c>
      <c r="I363" s="68" t="s">
        <v>78</v>
      </c>
      <c r="J363" s="73">
        <v>900</v>
      </c>
      <c r="K363" s="66">
        <v>41654</v>
      </c>
      <c r="L363" s="67"/>
      <c r="M363" s="67"/>
      <c r="N363" s="67"/>
      <c r="O363" s="67"/>
      <c r="P363" s="67">
        <v>6958073</v>
      </c>
      <c r="Q363" s="66">
        <v>41654</v>
      </c>
      <c r="R363" s="67" t="s">
        <v>1490</v>
      </c>
      <c r="S363" s="66">
        <v>41649</v>
      </c>
    </row>
    <row r="364" spans="1:19" ht="24" customHeight="1" x14ac:dyDescent="0.25">
      <c r="A364" s="16">
        <v>41624</v>
      </c>
      <c r="B364" s="17" t="s">
        <v>1294</v>
      </c>
      <c r="C364" s="17"/>
      <c r="D364" s="16">
        <v>41633</v>
      </c>
      <c r="E364" s="17"/>
      <c r="F364" s="58" t="s">
        <v>1368</v>
      </c>
      <c r="G364" s="22" t="s">
        <v>1295</v>
      </c>
      <c r="H364" s="35">
        <v>88600</v>
      </c>
      <c r="I364" s="22" t="s">
        <v>1296</v>
      </c>
      <c r="J364" s="19">
        <v>88600</v>
      </c>
      <c r="K364" s="16">
        <v>41633</v>
      </c>
      <c r="L364" s="17"/>
      <c r="M364" s="17"/>
      <c r="N364" s="17"/>
      <c r="O364" s="17"/>
      <c r="P364" s="17">
        <v>6852981</v>
      </c>
      <c r="Q364" s="16">
        <v>41633</v>
      </c>
      <c r="R364" s="17" t="s">
        <v>1435</v>
      </c>
      <c r="S364" s="16">
        <v>41625</v>
      </c>
    </row>
    <row r="365" spans="1:19" ht="33.75" customHeight="1" x14ac:dyDescent="0.25">
      <c r="A365" s="16">
        <v>41626</v>
      </c>
      <c r="B365" s="17" t="s">
        <v>1297</v>
      </c>
      <c r="C365" s="17"/>
      <c r="D365" s="16">
        <v>41633</v>
      </c>
      <c r="E365" s="17"/>
      <c r="F365" s="58" t="s">
        <v>1368</v>
      </c>
      <c r="G365" s="22" t="s">
        <v>1298</v>
      </c>
      <c r="H365" s="35">
        <v>4665</v>
      </c>
      <c r="I365" s="22" t="s">
        <v>676</v>
      </c>
      <c r="J365" s="19">
        <v>4665</v>
      </c>
      <c r="K365" s="16">
        <v>41633</v>
      </c>
      <c r="L365" s="17"/>
      <c r="M365" s="17"/>
      <c r="N365" s="17"/>
      <c r="O365" s="17"/>
      <c r="P365" s="17">
        <v>6852971</v>
      </c>
      <c r="Q365" s="16">
        <v>41633</v>
      </c>
      <c r="R365" s="17" t="s">
        <v>1369</v>
      </c>
      <c r="S365" s="16">
        <v>41627</v>
      </c>
    </row>
    <row r="366" spans="1:19" ht="29.25" customHeight="1" x14ac:dyDescent="0.25">
      <c r="A366" s="16">
        <v>41626</v>
      </c>
      <c r="B366" s="17" t="s">
        <v>1299</v>
      </c>
      <c r="C366" s="17"/>
      <c r="D366" s="17"/>
      <c r="E366" s="17"/>
      <c r="F366" s="58"/>
      <c r="G366" s="22" t="s">
        <v>1300</v>
      </c>
      <c r="H366" s="35">
        <v>5000</v>
      </c>
      <c r="I366" s="22" t="s">
        <v>676</v>
      </c>
      <c r="J366" s="19">
        <v>3490</v>
      </c>
      <c r="K366" s="16">
        <v>41633</v>
      </c>
      <c r="L366" s="17"/>
      <c r="M366" s="17"/>
      <c r="N366" s="17">
        <v>6852977</v>
      </c>
      <c r="O366" s="16">
        <v>41633</v>
      </c>
      <c r="P366" s="17"/>
      <c r="Q366" s="17"/>
      <c r="R366" s="17" t="s">
        <v>1367</v>
      </c>
      <c r="S366" s="16">
        <v>41627</v>
      </c>
    </row>
    <row r="367" spans="1:19" ht="283.5" customHeight="1" x14ac:dyDescent="0.25">
      <c r="A367" s="16">
        <v>41626</v>
      </c>
      <c r="B367" s="17" t="s">
        <v>1301</v>
      </c>
      <c r="C367" s="17"/>
      <c r="D367" s="17"/>
      <c r="E367" s="17"/>
      <c r="F367" s="58"/>
      <c r="G367" s="22" t="s">
        <v>1302</v>
      </c>
      <c r="H367" s="35">
        <v>40000</v>
      </c>
      <c r="I367" s="22" t="s">
        <v>1303</v>
      </c>
      <c r="J367" s="19">
        <v>35025</v>
      </c>
      <c r="K367" s="16">
        <v>41998</v>
      </c>
      <c r="L367" s="17"/>
      <c r="M367" s="16"/>
      <c r="N367" s="17"/>
      <c r="O367" s="16"/>
      <c r="P367" s="22" t="s">
        <v>2267</v>
      </c>
      <c r="Q367" s="18" t="s">
        <v>2268</v>
      </c>
      <c r="R367" s="22" t="s">
        <v>2269</v>
      </c>
      <c r="S367" s="18" t="s">
        <v>2270</v>
      </c>
    </row>
    <row r="368" spans="1:19" ht="27.75" customHeight="1" x14ac:dyDescent="0.25">
      <c r="A368" s="16">
        <v>41627</v>
      </c>
      <c r="B368" s="17" t="s">
        <v>1360</v>
      </c>
      <c r="C368" s="17"/>
      <c r="D368" s="16">
        <v>41634</v>
      </c>
      <c r="E368" s="17"/>
      <c r="F368" s="58" t="s">
        <v>1411</v>
      </c>
      <c r="G368" s="22" t="s">
        <v>1038</v>
      </c>
      <c r="H368" s="35">
        <v>67364.45</v>
      </c>
      <c r="I368" s="22" t="s">
        <v>143</v>
      </c>
      <c r="J368" s="17">
        <v>67364.45</v>
      </c>
      <c r="K368" s="16">
        <v>41634</v>
      </c>
      <c r="L368" s="17"/>
      <c r="M368" s="17"/>
      <c r="N368" s="17"/>
      <c r="O368" s="17"/>
      <c r="P368" s="17">
        <v>6886899</v>
      </c>
      <c r="Q368" s="16">
        <v>41634</v>
      </c>
      <c r="R368" s="17" t="s">
        <v>1432</v>
      </c>
      <c r="S368" s="16">
        <v>41627</v>
      </c>
    </row>
    <row r="369" spans="1:19" ht="28.5" customHeight="1" x14ac:dyDescent="0.25">
      <c r="A369" s="16">
        <v>41627</v>
      </c>
      <c r="B369" s="17" t="s">
        <v>1361</v>
      </c>
      <c r="C369" s="17"/>
      <c r="D369" s="16">
        <v>41634</v>
      </c>
      <c r="E369" s="17"/>
      <c r="F369" s="58" t="s">
        <v>1411</v>
      </c>
      <c r="G369" s="22" t="s">
        <v>1038</v>
      </c>
      <c r="H369" s="35">
        <v>75498.509999999995</v>
      </c>
      <c r="I369" s="22" t="s">
        <v>143</v>
      </c>
      <c r="J369" s="17">
        <v>75498.509999999995</v>
      </c>
      <c r="K369" s="16">
        <v>41634</v>
      </c>
      <c r="L369" s="17"/>
      <c r="M369" s="17"/>
      <c r="N369" s="17"/>
      <c r="O369" s="17"/>
      <c r="P369" s="17">
        <v>6886908</v>
      </c>
      <c r="Q369" s="16">
        <v>41634</v>
      </c>
      <c r="R369" s="17" t="s">
        <v>1434</v>
      </c>
      <c r="S369" s="16">
        <v>41627</v>
      </c>
    </row>
    <row r="370" spans="1:19" ht="31.5" customHeight="1" x14ac:dyDescent="0.25">
      <c r="A370" s="16">
        <v>41627</v>
      </c>
      <c r="B370" s="17" t="s">
        <v>1362</v>
      </c>
      <c r="C370" s="17"/>
      <c r="D370" s="16">
        <v>41634</v>
      </c>
      <c r="E370" s="17"/>
      <c r="F370" s="58" t="s">
        <v>1411</v>
      </c>
      <c r="G370" s="22" t="s">
        <v>1079</v>
      </c>
      <c r="H370" s="35">
        <v>30615.9</v>
      </c>
      <c r="I370" s="22" t="s">
        <v>109</v>
      </c>
      <c r="J370" s="19">
        <v>30615.9</v>
      </c>
      <c r="K370" s="16">
        <v>41634</v>
      </c>
      <c r="L370" s="17"/>
      <c r="M370" s="17"/>
      <c r="N370" s="17"/>
      <c r="O370" s="17"/>
      <c r="P370" s="17">
        <v>6886896</v>
      </c>
      <c r="Q370" s="16">
        <v>41634</v>
      </c>
      <c r="R370" s="17" t="s">
        <v>1431</v>
      </c>
      <c r="S370" s="16">
        <v>41627</v>
      </c>
    </row>
    <row r="371" spans="1:19" ht="31.5" customHeight="1" x14ac:dyDescent="0.25">
      <c r="A371" s="16">
        <v>41627</v>
      </c>
      <c r="B371" s="17" t="s">
        <v>1304</v>
      </c>
      <c r="C371" s="17"/>
      <c r="D371" s="16">
        <v>41634</v>
      </c>
      <c r="E371" s="17"/>
      <c r="F371" s="58" t="s">
        <v>1411</v>
      </c>
      <c r="G371" s="22" t="s">
        <v>1305</v>
      </c>
      <c r="H371" s="35">
        <v>4046.05</v>
      </c>
      <c r="I371" s="22" t="s">
        <v>143</v>
      </c>
      <c r="J371" s="17">
        <v>4046.05</v>
      </c>
      <c r="K371" s="16">
        <v>41634</v>
      </c>
      <c r="L371" s="17"/>
      <c r="M371" s="17"/>
      <c r="N371" s="17"/>
      <c r="O371" s="17"/>
      <c r="P371" s="17">
        <v>6883244</v>
      </c>
      <c r="Q371" s="16">
        <v>41634</v>
      </c>
      <c r="R371" s="17" t="s">
        <v>1412</v>
      </c>
      <c r="S371" s="16">
        <v>41628</v>
      </c>
    </row>
    <row r="372" spans="1:19" ht="25.5" customHeight="1" x14ac:dyDescent="0.25">
      <c r="A372" s="16">
        <v>41628</v>
      </c>
      <c r="B372" s="17" t="s">
        <v>1378</v>
      </c>
      <c r="C372" s="17"/>
      <c r="D372" s="16">
        <v>41635</v>
      </c>
      <c r="E372" s="17"/>
      <c r="F372" s="58" t="s">
        <v>1442</v>
      </c>
      <c r="G372" s="22" t="s">
        <v>1379</v>
      </c>
      <c r="H372" s="35">
        <v>41160</v>
      </c>
      <c r="I372" s="22" t="s">
        <v>1380</v>
      </c>
      <c r="J372" s="19">
        <v>41160</v>
      </c>
      <c r="K372" s="16">
        <v>41635</v>
      </c>
      <c r="L372" s="17"/>
      <c r="M372" s="17"/>
      <c r="N372" s="17"/>
      <c r="O372" s="17"/>
      <c r="P372" s="17">
        <v>6910378</v>
      </c>
      <c r="Q372" s="16">
        <v>41635</v>
      </c>
      <c r="R372" s="17" t="s">
        <v>1443</v>
      </c>
      <c r="S372" s="16">
        <v>41628</v>
      </c>
    </row>
    <row r="373" spans="1:19" ht="24.75" customHeight="1" x14ac:dyDescent="0.25">
      <c r="A373" s="16">
        <v>41628</v>
      </c>
      <c r="B373" s="17" t="s">
        <v>1306</v>
      </c>
      <c r="C373" s="17"/>
      <c r="D373" s="16">
        <v>41634</v>
      </c>
      <c r="E373" s="17"/>
      <c r="F373" s="58" t="s">
        <v>1411</v>
      </c>
      <c r="G373" s="22" t="s">
        <v>1307</v>
      </c>
      <c r="H373" s="35">
        <v>85998</v>
      </c>
      <c r="I373" s="22" t="s">
        <v>910</v>
      </c>
      <c r="J373" s="19">
        <v>85998</v>
      </c>
      <c r="K373" s="16">
        <v>41634</v>
      </c>
      <c r="L373" s="17"/>
      <c r="M373" s="17"/>
      <c r="N373" s="17"/>
      <c r="O373" s="17"/>
      <c r="P373" s="17">
        <v>6884773</v>
      </c>
      <c r="Q373" s="16">
        <v>41634</v>
      </c>
      <c r="R373" s="17" t="s">
        <v>1413</v>
      </c>
      <c r="S373" s="16">
        <v>41632</v>
      </c>
    </row>
    <row r="374" spans="1:19" ht="29.25" customHeight="1" x14ac:dyDescent="0.25">
      <c r="A374" s="16">
        <v>41628</v>
      </c>
      <c r="B374" s="17" t="s">
        <v>1319</v>
      </c>
      <c r="C374" s="17"/>
      <c r="D374" s="16">
        <v>41633</v>
      </c>
      <c r="E374" s="17"/>
      <c r="F374" s="58" t="s">
        <v>1368</v>
      </c>
      <c r="G374" s="22" t="s">
        <v>1320</v>
      </c>
      <c r="H374" s="35">
        <v>70.8</v>
      </c>
      <c r="I374" s="22" t="s">
        <v>56</v>
      </c>
      <c r="J374" s="19">
        <v>70.8</v>
      </c>
      <c r="K374" s="16">
        <v>41633</v>
      </c>
      <c r="L374" s="17"/>
      <c r="M374" s="17"/>
      <c r="N374" s="17"/>
      <c r="O374" s="17"/>
      <c r="P374" s="17">
        <v>6855657</v>
      </c>
      <c r="Q374" s="16">
        <v>41633</v>
      </c>
      <c r="R374" s="17" t="s">
        <v>1410</v>
      </c>
      <c r="S374" s="16">
        <v>41632</v>
      </c>
    </row>
    <row r="375" spans="1:19" ht="22.5" x14ac:dyDescent="0.25">
      <c r="A375" s="16">
        <v>41628</v>
      </c>
      <c r="B375" s="17" t="s">
        <v>1321</v>
      </c>
      <c r="C375" s="17"/>
      <c r="D375" s="16">
        <v>41635</v>
      </c>
      <c r="E375" s="17"/>
      <c r="F375" s="58" t="s">
        <v>1442</v>
      </c>
      <c r="G375" s="22" t="s">
        <v>1322</v>
      </c>
      <c r="H375" s="35">
        <v>20460</v>
      </c>
      <c r="I375" s="22" t="s">
        <v>1323</v>
      </c>
      <c r="J375" s="19">
        <v>20460</v>
      </c>
      <c r="K375" s="16">
        <v>41635</v>
      </c>
      <c r="L375" s="17"/>
      <c r="M375" s="17"/>
      <c r="N375" s="17"/>
      <c r="O375" s="17"/>
      <c r="P375" s="17">
        <v>6894956</v>
      </c>
      <c r="Q375" s="16">
        <v>41635</v>
      </c>
      <c r="R375" s="17" t="s">
        <v>1444</v>
      </c>
      <c r="S375" s="16">
        <v>41631</v>
      </c>
    </row>
    <row r="376" spans="1:19" ht="22.5" x14ac:dyDescent="0.25">
      <c r="A376" s="16">
        <v>41628</v>
      </c>
      <c r="B376" s="17" t="s">
        <v>1324</v>
      </c>
      <c r="C376" s="17"/>
      <c r="D376" s="16">
        <v>41635</v>
      </c>
      <c r="E376" s="17"/>
      <c r="F376" s="58" t="s">
        <v>1442</v>
      </c>
      <c r="G376" s="22" t="s">
        <v>1325</v>
      </c>
      <c r="H376" s="35">
        <v>35043</v>
      </c>
      <c r="I376" s="22" t="s">
        <v>1323</v>
      </c>
      <c r="J376" s="19">
        <v>35043</v>
      </c>
      <c r="K376" s="16">
        <v>41635</v>
      </c>
      <c r="L376" s="17"/>
      <c r="M376" s="17"/>
      <c r="N376" s="17"/>
      <c r="O376" s="17"/>
      <c r="P376" s="17">
        <v>6894959</v>
      </c>
      <c r="Q376" s="16">
        <v>41635</v>
      </c>
      <c r="R376" s="17" t="s">
        <v>1445</v>
      </c>
      <c r="S376" s="16">
        <v>41631</v>
      </c>
    </row>
    <row r="377" spans="1:19" ht="30.75" customHeight="1" x14ac:dyDescent="0.25">
      <c r="A377" s="16">
        <v>41628</v>
      </c>
      <c r="B377" s="17" t="s">
        <v>1328</v>
      </c>
      <c r="C377" s="17"/>
      <c r="D377" s="16">
        <v>41634</v>
      </c>
      <c r="E377" s="17"/>
      <c r="F377" s="58" t="s">
        <v>1411</v>
      </c>
      <c r="G377" s="22" t="s">
        <v>1329</v>
      </c>
      <c r="H377" s="35">
        <v>1500</v>
      </c>
      <c r="I377" s="22" t="s">
        <v>163</v>
      </c>
      <c r="J377" s="19">
        <v>1500</v>
      </c>
      <c r="K377" s="16">
        <v>41634</v>
      </c>
      <c r="L377" s="17"/>
      <c r="M377" s="17"/>
      <c r="N377" s="17"/>
      <c r="O377" s="17"/>
      <c r="P377" s="17">
        <v>6884783</v>
      </c>
      <c r="Q377" s="16">
        <v>41634</v>
      </c>
      <c r="R377" s="17" t="s">
        <v>1424</v>
      </c>
      <c r="S377" s="16">
        <v>41628</v>
      </c>
    </row>
    <row r="378" spans="1:19" ht="30" customHeight="1" x14ac:dyDescent="0.25">
      <c r="A378" s="16">
        <v>41628</v>
      </c>
      <c r="B378" s="17" t="s">
        <v>1330</v>
      </c>
      <c r="C378" s="17"/>
      <c r="D378" s="16">
        <v>41634</v>
      </c>
      <c r="E378" s="17"/>
      <c r="F378" s="58" t="s">
        <v>1411</v>
      </c>
      <c r="G378" s="22" t="s">
        <v>740</v>
      </c>
      <c r="H378" s="35">
        <v>1155</v>
      </c>
      <c r="I378" s="22" t="s">
        <v>163</v>
      </c>
      <c r="J378" s="19">
        <v>1155</v>
      </c>
      <c r="K378" s="16">
        <v>41634</v>
      </c>
      <c r="L378" s="17"/>
      <c r="M378" s="17"/>
      <c r="N378" s="17"/>
      <c r="O378" s="17"/>
      <c r="P378" s="17">
        <v>6884787</v>
      </c>
      <c r="Q378" s="16">
        <v>41634</v>
      </c>
      <c r="R378" s="17" t="s">
        <v>1425</v>
      </c>
      <c r="S378" s="16">
        <v>41628</v>
      </c>
    </row>
    <row r="379" spans="1:19" ht="27" customHeight="1" x14ac:dyDescent="0.25">
      <c r="A379" s="16">
        <v>41628</v>
      </c>
      <c r="B379" s="17" t="s">
        <v>1331</v>
      </c>
      <c r="C379" s="17"/>
      <c r="D379" s="16">
        <v>41634</v>
      </c>
      <c r="E379" s="17"/>
      <c r="F379" s="58" t="s">
        <v>1411</v>
      </c>
      <c r="G379" s="22" t="s">
        <v>591</v>
      </c>
      <c r="H379" s="35">
        <v>7500</v>
      </c>
      <c r="I379" s="22" t="s">
        <v>152</v>
      </c>
      <c r="J379" s="19">
        <v>7500</v>
      </c>
      <c r="K379" s="16">
        <v>41634</v>
      </c>
      <c r="L379" s="17"/>
      <c r="M379" s="17"/>
      <c r="N379" s="17"/>
      <c r="O379" s="17"/>
      <c r="P379" s="17">
        <v>6884775</v>
      </c>
      <c r="Q379" s="16">
        <v>41634</v>
      </c>
      <c r="R379" s="17" t="s">
        <v>1414</v>
      </c>
      <c r="S379" s="16">
        <v>41633</v>
      </c>
    </row>
    <row r="380" spans="1:19" ht="31.5" customHeight="1" x14ac:dyDescent="0.25">
      <c r="A380" s="66">
        <v>41628</v>
      </c>
      <c r="B380" s="67" t="s">
        <v>1340</v>
      </c>
      <c r="C380" s="67"/>
      <c r="D380" s="66">
        <v>41634</v>
      </c>
      <c r="E380" s="67"/>
      <c r="F380" s="58" t="s">
        <v>1411</v>
      </c>
      <c r="G380" s="68" t="s">
        <v>366</v>
      </c>
      <c r="H380" s="69">
        <v>3092.25</v>
      </c>
      <c r="I380" s="68" t="s">
        <v>143</v>
      </c>
      <c r="J380" s="73">
        <v>3092.25</v>
      </c>
      <c r="K380" s="66">
        <v>41634</v>
      </c>
      <c r="L380" s="67"/>
      <c r="M380" s="67"/>
      <c r="N380" s="67"/>
      <c r="O380" s="67"/>
      <c r="P380" s="67">
        <v>6884791</v>
      </c>
      <c r="Q380" s="66">
        <v>41634</v>
      </c>
      <c r="R380" s="67" t="s">
        <v>1426</v>
      </c>
      <c r="S380" s="66">
        <v>41631</v>
      </c>
    </row>
    <row r="381" spans="1:19" ht="31.5" customHeight="1" x14ac:dyDescent="0.25">
      <c r="A381" s="66">
        <v>41628</v>
      </c>
      <c r="B381" s="67" t="s">
        <v>1472</v>
      </c>
      <c r="C381" s="67"/>
      <c r="D381" s="66"/>
      <c r="E381" s="67"/>
      <c r="F381" s="58"/>
      <c r="G381" s="68" t="s">
        <v>1473</v>
      </c>
      <c r="H381" s="69">
        <v>2523</v>
      </c>
      <c r="I381" s="68" t="s">
        <v>1474</v>
      </c>
      <c r="J381" s="73"/>
      <c r="K381" s="66"/>
      <c r="L381" s="67"/>
      <c r="M381" s="67"/>
      <c r="N381" s="67"/>
      <c r="O381" s="67"/>
      <c r="P381" s="67"/>
      <c r="Q381" s="66"/>
      <c r="R381" s="67"/>
      <c r="S381" s="66"/>
    </row>
    <row r="382" spans="1:19" ht="134.25" customHeight="1" x14ac:dyDescent="0.25">
      <c r="A382" s="16">
        <v>41631</v>
      </c>
      <c r="B382" s="17" t="s">
        <v>1341</v>
      </c>
      <c r="C382" s="17"/>
      <c r="D382" s="17"/>
      <c r="E382" s="17"/>
      <c r="F382" s="58"/>
      <c r="G382" s="22" t="s">
        <v>1342</v>
      </c>
      <c r="H382" s="35">
        <v>69181</v>
      </c>
      <c r="I382" s="22" t="s">
        <v>92</v>
      </c>
      <c r="J382" s="19">
        <v>34356</v>
      </c>
      <c r="K382" s="16">
        <v>41999</v>
      </c>
      <c r="L382" s="17"/>
      <c r="M382" s="16"/>
      <c r="N382" s="17"/>
      <c r="O382" s="16"/>
      <c r="P382" s="22" t="s">
        <v>2295</v>
      </c>
      <c r="Q382" s="18" t="s">
        <v>2296</v>
      </c>
      <c r="R382" s="22" t="s">
        <v>2297</v>
      </c>
      <c r="S382" s="22" t="s">
        <v>2298</v>
      </c>
    </row>
    <row r="383" spans="1:19" ht="31.5" customHeight="1" x14ac:dyDescent="0.25">
      <c r="A383" s="16">
        <v>41631</v>
      </c>
      <c r="B383" s="17" t="s">
        <v>1343</v>
      </c>
      <c r="C383" s="17"/>
      <c r="D383" s="16">
        <v>41634</v>
      </c>
      <c r="E383" s="17"/>
      <c r="F383" s="58" t="s">
        <v>1411</v>
      </c>
      <c r="G383" s="22" t="s">
        <v>1344</v>
      </c>
      <c r="H383" s="35">
        <v>19684</v>
      </c>
      <c r="I383" s="22" t="s">
        <v>140</v>
      </c>
      <c r="J383" s="19">
        <v>19684</v>
      </c>
      <c r="K383" s="16">
        <v>41634</v>
      </c>
      <c r="L383" s="17"/>
      <c r="M383" s="17"/>
      <c r="N383" s="17"/>
      <c r="O383" s="17"/>
      <c r="P383" s="17">
        <v>6886917</v>
      </c>
      <c r="Q383" s="16">
        <v>41634</v>
      </c>
      <c r="R383" s="17" t="s">
        <v>233</v>
      </c>
      <c r="S383" s="16">
        <v>41631</v>
      </c>
    </row>
    <row r="384" spans="1:19" ht="29.25" customHeight="1" x14ac:dyDescent="0.25">
      <c r="A384" s="16">
        <v>41631</v>
      </c>
      <c r="B384" s="17" t="s">
        <v>1345</v>
      </c>
      <c r="C384" s="17"/>
      <c r="D384" s="16">
        <v>41634</v>
      </c>
      <c r="E384" s="17"/>
      <c r="F384" s="58" t="s">
        <v>1411</v>
      </c>
      <c r="G384" s="22" t="s">
        <v>456</v>
      </c>
      <c r="H384" s="35">
        <v>25800</v>
      </c>
      <c r="I384" s="22" t="s">
        <v>1346</v>
      </c>
      <c r="J384" s="19">
        <v>25800</v>
      </c>
      <c r="K384" s="16">
        <v>41634</v>
      </c>
      <c r="L384" s="17"/>
      <c r="M384" s="17"/>
      <c r="N384" s="17"/>
      <c r="O384" s="17"/>
      <c r="P384" s="17">
        <v>6884779</v>
      </c>
      <c r="Q384" s="16">
        <v>41634</v>
      </c>
      <c r="R384" s="17" t="s">
        <v>353</v>
      </c>
      <c r="S384" s="16">
        <v>41632</v>
      </c>
    </row>
    <row r="385" spans="1:19" ht="29.25" customHeight="1" x14ac:dyDescent="0.25">
      <c r="A385" s="16">
        <v>41632</v>
      </c>
      <c r="B385" s="17" t="s">
        <v>1535</v>
      </c>
      <c r="C385" s="17"/>
      <c r="D385" s="16">
        <v>41704</v>
      </c>
      <c r="E385" s="17"/>
      <c r="F385" s="58" t="s">
        <v>1554</v>
      </c>
      <c r="G385" s="22" t="s">
        <v>1536</v>
      </c>
      <c r="H385" s="35">
        <v>13500</v>
      </c>
      <c r="I385" s="22" t="s">
        <v>160</v>
      </c>
      <c r="J385" s="19">
        <v>13500</v>
      </c>
      <c r="K385" s="16">
        <v>41704</v>
      </c>
      <c r="L385" s="17"/>
      <c r="M385" s="16"/>
      <c r="N385" s="17"/>
      <c r="O385" s="17"/>
      <c r="P385" s="17">
        <v>293649</v>
      </c>
      <c r="Q385" s="16">
        <v>41704</v>
      </c>
      <c r="R385" s="17" t="s">
        <v>1555</v>
      </c>
      <c r="S385" s="16">
        <v>41701</v>
      </c>
    </row>
    <row r="386" spans="1:19" ht="279" customHeight="1" x14ac:dyDescent="0.25">
      <c r="A386" s="16">
        <v>41633</v>
      </c>
      <c r="B386" s="17" t="s">
        <v>1347</v>
      </c>
      <c r="C386" s="17"/>
      <c r="D386" s="17"/>
      <c r="E386" s="17"/>
      <c r="F386" s="58"/>
      <c r="G386" s="22" t="s">
        <v>1348</v>
      </c>
      <c r="H386" s="35">
        <v>18000</v>
      </c>
      <c r="I386" s="22" t="s">
        <v>1529</v>
      </c>
      <c r="J386" s="19">
        <v>4293</v>
      </c>
      <c r="K386" s="16">
        <v>41999</v>
      </c>
      <c r="L386" s="17"/>
      <c r="M386" s="16"/>
      <c r="N386" s="17"/>
      <c r="O386" s="16"/>
      <c r="P386" s="22" t="s">
        <v>2318</v>
      </c>
      <c r="Q386" s="18" t="s">
        <v>2319</v>
      </c>
      <c r="R386" s="22" t="s">
        <v>2320</v>
      </c>
      <c r="S386" s="18" t="s">
        <v>2321</v>
      </c>
    </row>
    <row r="387" spans="1:19" ht="22.5" x14ac:dyDescent="0.25">
      <c r="A387" s="16">
        <v>41633</v>
      </c>
      <c r="B387" s="17" t="s">
        <v>1467</v>
      </c>
      <c r="C387" s="17"/>
      <c r="D387" s="16">
        <v>41663</v>
      </c>
      <c r="E387" s="17"/>
      <c r="F387" s="58" t="s">
        <v>1498</v>
      </c>
      <c r="G387" s="22" t="s">
        <v>1468</v>
      </c>
      <c r="H387" s="35">
        <v>89000</v>
      </c>
      <c r="I387" s="22" t="s">
        <v>507</v>
      </c>
      <c r="J387" s="19">
        <v>89000</v>
      </c>
      <c r="K387" s="16">
        <v>41663</v>
      </c>
      <c r="L387" s="17"/>
      <c r="M387" s="17"/>
      <c r="N387" s="17"/>
      <c r="O387" s="17"/>
      <c r="P387" s="17">
        <v>7018466</v>
      </c>
      <c r="Q387" s="16">
        <v>41663</v>
      </c>
      <c r="R387" s="17" t="s">
        <v>1499</v>
      </c>
      <c r="S387" s="16">
        <v>41633</v>
      </c>
    </row>
    <row r="388" spans="1:19" ht="28.5" customHeight="1" x14ac:dyDescent="0.25">
      <c r="A388" s="16">
        <v>41635</v>
      </c>
      <c r="B388" s="17" t="s">
        <v>1462</v>
      </c>
      <c r="C388" s="17"/>
      <c r="D388" s="16">
        <v>41656</v>
      </c>
      <c r="E388" s="17"/>
      <c r="F388" s="58" t="s">
        <v>1496</v>
      </c>
      <c r="G388" s="22" t="s">
        <v>1069</v>
      </c>
      <c r="H388" s="35">
        <v>28800</v>
      </c>
      <c r="I388" s="22" t="s">
        <v>1070</v>
      </c>
      <c r="J388" s="19">
        <v>28800</v>
      </c>
      <c r="K388" s="16">
        <v>41656</v>
      </c>
      <c r="L388" s="17"/>
      <c r="M388" s="17"/>
      <c r="N388" s="17"/>
      <c r="O388" s="17"/>
      <c r="P388" s="17">
        <v>6974459</v>
      </c>
      <c r="Q388" s="16">
        <v>41656</v>
      </c>
      <c r="R388" s="17" t="s">
        <v>1497</v>
      </c>
      <c r="S388" s="16">
        <v>41652</v>
      </c>
    </row>
    <row r="389" spans="1:19" ht="25.5" customHeight="1" x14ac:dyDescent="0.25">
      <c r="A389" s="16">
        <v>41635</v>
      </c>
      <c r="B389" s="17" t="s">
        <v>1459</v>
      </c>
      <c r="C389" s="17"/>
      <c r="D389" s="16">
        <v>41759</v>
      </c>
      <c r="E389" s="17"/>
      <c r="F389" s="58" t="s">
        <v>1649</v>
      </c>
      <c r="G389" s="22" t="s">
        <v>1460</v>
      </c>
      <c r="H389" s="35">
        <v>56018</v>
      </c>
      <c r="I389" s="22" t="s">
        <v>1461</v>
      </c>
      <c r="J389" s="17" t="s">
        <v>1648</v>
      </c>
      <c r="K389" s="16">
        <v>41759</v>
      </c>
      <c r="L389" s="17"/>
      <c r="M389" s="16"/>
      <c r="N389" s="17"/>
      <c r="O389" s="17"/>
      <c r="P389" s="17">
        <v>452064</v>
      </c>
      <c r="Q389" s="16">
        <v>41759</v>
      </c>
      <c r="R389" s="17" t="s">
        <v>1650</v>
      </c>
      <c r="S389" s="16">
        <v>41740</v>
      </c>
    </row>
    <row r="390" spans="1:19" x14ac:dyDescent="0.25">
      <c r="H390" s="55"/>
      <c r="I390" s="57"/>
    </row>
    <row r="391" spans="1:19" x14ac:dyDescent="0.25">
      <c r="H391" s="55"/>
      <c r="I391" s="57"/>
    </row>
    <row r="392" spans="1:19" x14ac:dyDescent="0.25">
      <c r="G392" s="57" t="s">
        <v>2179</v>
      </c>
      <c r="H392" s="55"/>
      <c r="I392" s="57"/>
    </row>
    <row r="393" spans="1:19" x14ac:dyDescent="0.25">
      <c r="H393" s="55"/>
      <c r="I393" s="57"/>
    </row>
    <row r="394" spans="1:19" x14ac:dyDescent="0.25">
      <c r="H394" s="55"/>
      <c r="I394" s="57"/>
    </row>
    <row r="395" spans="1:19" x14ac:dyDescent="0.25">
      <c r="H395" s="55"/>
      <c r="I395" s="57"/>
    </row>
    <row r="396" spans="1:19" x14ac:dyDescent="0.25">
      <c r="H396" s="55"/>
      <c r="I396" s="57"/>
    </row>
    <row r="397" spans="1:19" x14ac:dyDescent="0.25">
      <c r="H397" s="55"/>
      <c r="I397" s="57"/>
    </row>
    <row r="398" spans="1:19" x14ac:dyDescent="0.25">
      <c r="H398" s="55"/>
      <c r="I398" s="57"/>
    </row>
    <row r="399" spans="1:19" x14ac:dyDescent="0.25">
      <c r="H399" s="55"/>
      <c r="I399" s="57"/>
    </row>
    <row r="400" spans="1:19" x14ac:dyDescent="0.25">
      <c r="H400" s="55"/>
      <c r="I400" s="57"/>
    </row>
    <row r="401" spans="8:9" x14ac:dyDescent="0.25">
      <c r="H401" s="55"/>
      <c r="I401" s="57"/>
    </row>
    <row r="402" spans="8:9" x14ac:dyDescent="0.25">
      <c r="H402" s="55"/>
      <c r="I402" s="57"/>
    </row>
    <row r="403" spans="8:9" x14ac:dyDescent="0.25">
      <c r="H403" s="55"/>
      <c r="I403" s="57"/>
    </row>
    <row r="404" spans="8:9" x14ac:dyDescent="0.25">
      <c r="H404" s="55"/>
      <c r="I404" s="57"/>
    </row>
    <row r="405" spans="8:9" x14ac:dyDescent="0.25">
      <c r="H405" s="55"/>
      <c r="I405" s="57"/>
    </row>
    <row r="406" spans="8:9" x14ac:dyDescent="0.25">
      <c r="H406" s="55"/>
      <c r="I406" s="57"/>
    </row>
    <row r="407" spans="8:9" x14ac:dyDescent="0.25">
      <c r="H407" s="55"/>
      <c r="I407" s="57"/>
    </row>
    <row r="408" spans="8:9" x14ac:dyDescent="0.25">
      <c r="H408" s="55"/>
      <c r="I408" s="57"/>
    </row>
    <row r="409" spans="8:9" x14ac:dyDescent="0.25">
      <c r="H409" s="55"/>
      <c r="I409" s="57"/>
    </row>
    <row r="410" spans="8:9" x14ac:dyDescent="0.25">
      <c r="H410" s="55"/>
      <c r="I410" s="57"/>
    </row>
    <row r="411" spans="8:9" x14ac:dyDescent="0.25">
      <c r="H411" s="55"/>
      <c r="I411" s="57"/>
    </row>
    <row r="412" spans="8:9" x14ac:dyDescent="0.25">
      <c r="H412" s="55"/>
      <c r="I412" s="57"/>
    </row>
    <row r="413" spans="8:9" x14ac:dyDescent="0.25">
      <c r="H413" s="55"/>
      <c r="I413" s="57"/>
    </row>
    <row r="414" spans="8:9" x14ac:dyDescent="0.25">
      <c r="H414" s="55"/>
      <c r="I414" s="57"/>
    </row>
    <row r="415" spans="8:9" x14ac:dyDescent="0.25">
      <c r="H415" s="55"/>
      <c r="I415" s="57"/>
    </row>
    <row r="416" spans="8:9" x14ac:dyDescent="0.25">
      <c r="H416" s="55"/>
      <c r="I416" s="57"/>
    </row>
    <row r="417" spans="8:9" x14ac:dyDescent="0.25">
      <c r="H417" s="55"/>
      <c r="I417" s="57"/>
    </row>
    <row r="418" spans="8:9" x14ac:dyDescent="0.25">
      <c r="H418" s="55"/>
      <c r="I418" s="57"/>
    </row>
    <row r="419" spans="8:9" x14ac:dyDescent="0.25">
      <c r="H419" s="55"/>
      <c r="I419" s="57"/>
    </row>
    <row r="420" spans="8:9" x14ac:dyDescent="0.25">
      <c r="H420" s="55"/>
      <c r="I420" s="57"/>
    </row>
    <row r="421" spans="8:9" x14ac:dyDescent="0.25">
      <c r="H421" s="55"/>
      <c r="I421" s="57"/>
    </row>
    <row r="422" spans="8:9" x14ac:dyDescent="0.25">
      <c r="H422" s="55"/>
      <c r="I422" s="57"/>
    </row>
    <row r="423" spans="8:9" x14ac:dyDescent="0.25">
      <c r="H423" s="55"/>
      <c r="I423" s="57"/>
    </row>
    <row r="424" spans="8:9" x14ac:dyDescent="0.25">
      <c r="H424" s="55"/>
      <c r="I424" s="57"/>
    </row>
    <row r="425" spans="8:9" x14ac:dyDescent="0.25">
      <c r="H425" s="55"/>
      <c r="I425" s="57"/>
    </row>
    <row r="426" spans="8:9" x14ac:dyDescent="0.25">
      <c r="H426" s="55"/>
      <c r="I426" s="57"/>
    </row>
    <row r="427" spans="8:9" x14ac:dyDescent="0.25">
      <c r="H427" s="55"/>
      <c r="I427" s="57"/>
    </row>
    <row r="428" spans="8:9" x14ac:dyDescent="0.25">
      <c r="H428" s="55"/>
      <c r="I428" s="57"/>
    </row>
    <row r="429" spans="8:9" x14ac:dyDescent="0.25">
      <c r="H429" s="55"/>
      <c r="I429" s="57"/>
    </row>
    <row r="430" spans="8:9" x14ac:dyDescent="0.25">
      <c r="H430" s="55"/>
      <c r="I430" s="57"/>
    </row>
    <row r="431" spans="8:9" x14ac:dyDescent="0.25">
      <c r="H431" s="55"/>
      <c r="I431" s="57"/>
    </row>
    <row r="432" spans="8:9" x14ac:dyDescent="0.25">
      <c r="H432" s="55"/>
    </row>
    <row r="433" spans="8:8" x14ac:dyDescent="0.25">
      <c r="H433" s="55"/>
    </row>
    <row r="434" spans="8:8" x14ac:dyDescent="0.25">
      <c r="H434" s="55"/>
    </row>
    <row r="435" spans="8:8" x14ac:dyDescent="0.25">
      <c r="H435" s="55"/>
    </row>
    <row r="436" spans="8:8" x14ac:dyDescent="0.25">
      <c r="H436" s="55"/>
    </row>
    <row r="437" spans="8:8" x14ac:dyDescent="0.25">
      <c r="H437" s="55"/>
    </row>
    <row r="438" spans="8:8" x14ac:dyDescent="0.25">
      <c r="H438" s="55"/>
    </row>
    <row r="439" spans="8:8" x14ac:dyDescent="0.25">
      <c r="H439" s="55"/>
    </row>
    <row r="440" spans="8:8" x14ac:dyDescent="0.25">
      <c r="H440" s="55"/>
    </row>
    <row r="441" spans="8:8" x14ac:dyDescent="0.25">
      <c r="H441" s="55"/>
    </row>
    <row r="442" spans="8:8" x14ac:dyDescent="0.25">
      <c r="H442" s="55"/>
    </row>
    <row r="443" spans="8:8" x14ac:dyDescent="0.25">
      <c r="H443" s="55"/>
    </row>
    <row r="444" spans="8:8" x14ac:dyDescent="0.25">
      <c r="H444" s="55"/>
    </row>
    <row r="445" spans="8:8" x14ac:dyDescent="0.25">
      <c r="H445" s="55"/>
    </row>
    <row r="446" spans="8:8" x14ac:dyDescent="0.25">
      <c r="H446" s="55"/>
    </row>
    <row r="447" spans="8:8" x14ac:dyDescent="0.25">
      <c r="H447" s="55"/>
    </row>
    <row r="448" spans="8:8" x14ac:dyDescent="0.25">
      <c r="H448" s="55"/>
    </row>
  </sheetData>
  <customSheetViews>
    <customSheetView guid="{25DE9826-EC7E-4810-967B-01122EAEA150}" scale="85" zeroValues="0" state="hidden">
      <pane ySplit="3" topLeftCell="A86" activePane="bottomLeft" state="frozen"/>
      <selection pane="bottomLeft" activeCell="H43" sqref="H43"/>
      <pageMargins left="0" right="0" top="0" bottom="0" header="0" footer="0"/>
      <pageSetup paperSize="256" orientation="landscape" r:id="rId1"/>
    </customSheetView>
    <customSheetView guid="{1AFC98A3-6344-467F-87EC-30C63FD71D87}" scale="85" zeroValues="0">
      <pane ySplit="3" topLeftCell="A355" activePane="bottomLeft" state="frozen"/>
      <selection pane="bottomLeft" activeCell="O362" sqref="O362"/>
      <pageMargins left="0" right="0" top="0" bottom="0" header="0" footer="0"/>
      <pageSetup paperSize="256" orientation="landscape" r:id="rId2"/>
    </customSheetView>
    <customSheetView guid="{BFEBBF8C-5395-4CD6-973D-0AAE1E2A869B}" scale="85" zeroValues="0">
      <pane ySplit="3" topLeftCell="A44" activePane="bottomLeft" state="frozen"/>
      <selection pane="bottomLeft" activeCell="B48" sqref="B48"/>
      <pageMargins left="0" right="0" top="0" bottom="0" header="0" footer="0"/>
      <pageSetup paperSize="256" orientation="landscape" r:id="rId3"/>
    </customSheetView>
    <customSheetView guid="{409998D0-8DAD-4750-91F5-F00B06960A6F}" scale="85" zeroValues="0">
      <pane ySplit="3" topLeftCell="A44" activePane="bottomLeft" state="frozen"/>
      <selection pane="bottomLeft" activeCell="B48" sqref="B48"/>
      <pageMargins left="0" right="0" top="0" bottom="0" header="0" footer="0"/>
      <pageSetup paperSize="256" orientation="landscape" r:id="rId4"/>
    </customSheetView>
    <customSheetView guid="{07E41A5D-CF5A-442C-A824-7AF657FA3AD5}" scale="85" zeroValues="0" showAutoFilter="1">
      <pane ySplit="3" topLeftCell="A381" activePane="bottomLeft" state="frozen"/>
      <selection pane="bottomLeft" activeCell="J386" sqref="J386"/>
      <pageMargins left="0" right="0" top="0" bottom="0" header="0" footer="0"/>
      <pageSetup paperSize="256" orientation="landscape" r:id="rId5"/>
      <autoFilter ref="A4:S389"/>
    </customSheetView>
    <customSheetView guid="{22612403-DB07-4B08-8B2D-47D5FBEAFE32}" scale="85" zeroValues="0">
      <pane ySplit="3" topLeftCell="A4" activePane="bottomLeft" state="frozen"/>
      <selection pane="bottomLeft" activeCell="H9" sqref="H9"/>
      <pageMargins left="0" right="0" top="0" bottom="0" header="0" footer="0"/>
      <pageSetup paperSize="256" orientation="landscape" r:id="rId6"/>
    </customSheetView>
    <customSheetView guid="{16D7B33E-09E1-4D9D-8E3B-898C242DCCB8}" scale="85" zeroValues="0">
      <pane ySplit="3" topLeftCell="A226" activePane="bottomLeft" state="frozen"/>
      <selection pane="bottomLeft" activeCell="G242" sqref="G242"/>
      <pageMargins left="0" right="0" top="0" bottom="0" header="0" footer="0"/>
      <pageSetup paperSize="256" orientation="landscape" r:id="rId7"/>
    </customSheetView>
    <customSheetView guid="{5D3A6242-DA40-41B2-90DD-AB11C9F11F80}" scale="85" zeroValues="0">
      <pane ySplit="3" topLeftCell="A354" activePane="bottomLeft" state="frozen"/>
      <selection pane="bottomLeft" activeCell="G358" sqref="G358:I358"/>
      <pageMargins left="0" right="0" top="0" bottom="0" header="0" footer="0"/>
      <pageSetup paperSize="256" orientation="landscape" r:id="rId8"/>
    </customSheetView>
    <customSheetView guid="{E807D1FA-00E6-4DD3-BC4E-BDF7889ECCD5}" scale="85" zeroValues="0" showAutoFilter="1">
      <pane ySplit="3" topLeftCell="A4" activePane="bottomLeft" state="frozen"/>
      <selection pane="bottomLeft" activeCell="A7" sqref="A7"/>
      <pageMargins left="0" right="0" top="0" bottom="0" header="0" footer="0"/>
      <pageSetup paperSize="256" orientation="landscape" r:id="rId9"/>
      <autoFilter ref="A4:S389"/>
    </customSheetView>
    <customSheetView guid="{7AE4AEB4-6C74-4878-A992-1562AED23839}" scale="85" zeroValues="0" hiddenColumns="1">
      <pane ySplit="3" topLeftCell="A383" activePane="bottomLeft" state="frozen"/>
      <selection pane="bottomLeft" activeCell="G392" sqref="G392"/>
      <pageMargins left="0" right="0" top="0" bottom="0" header="0" footer="0"/>
      <pageSetup paperSize="256" orientation="landscape" r:id="rId10"/>
    </customSheetView>
    <customSheetView guid="{B5CA7D4B-1BFE-45D8-8B2E-4C657FEE1A36}" scale="85" zeroValues="0">
      <pane ySplit="3" topLeftCell="A44" activePane="bottomLeft" state="frozen"/>
      <selection pane="bottomLeft" activeCell="B48" sqref="B48"/>
      <pageMargins left="0" right="0" top="0" bottom="0" header="0" footer="0"/>
      <pageSetup paperSize="256" orientation="landscape" r:id="rId11"/>
    </customSheetView>
    <customSheetView guid="{8049C881-6B3E-4A95-B7B3-820565C4CD65}" scale="85" zeroValues="0">
      <pane ySplit="3" topLeftCell="A355" activePane="bottomLeft" state="frozen"/>
      <selection pane="bottomLeft" activeCell="O362" sqref="O362"/>
      <pageMargins left="0" right="0" top="0" bottom="0" header="0" footer="0"/>
      <pageSetup paperSize="256" orientation="landscape" r:id="rId12"/>
    </customSheetView>
    <customSheetView guid="{CC860A81-C9B4-4A07-AB20-B1AA2CC2D120}" scale="85" zeroValues="0">
      <pane ySplit="3" topLeftCell="A355" activePane="bottomLeft" state="frozen"/>
      <selection pane="bottomLeft" activeCell="O362" sqref="O362"/>
      <pageMargins left="0" right="0" top="0" bottom="0" header="0" footer="0"/>
      <pageSetup paperSize="256" orientation="landscape" r:id="rId13"/>
    </customSheetView>
  </customSheetViews>
  <mergeCells count="10">
    <mergeCell ref="A1:B1"/>
    <mergeCell ref="F1:F2"/>
    <mergeCell ref="C1:D1"/>
    <mergeCell ref="R1:S1"/>
    <mergeCell ref="G1:I1"/>
    <mergeCell ref="J1:K1"/>
    <mergeCell ref="L1:M1"/>
    <mergeCell ref="N1:O1"/>
    <mergeCell ref="P1:Q1"/>
    <mergeCell ref="E1:E2"/>
  </mergeCells>
  <pageMargins left="0" right="0" top="0" bottom="0" header="0" footer="0"/>
  <pageSetup paperSize="256" orientation="landscape"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N22"/>
  <sheetViews>
    <sheetView zoomScaleNormal="100" workbookViewId="0">
      <selection activeCell="D8" sqref="D8"/>
    </sheetView>
  </sheetViews>
  <sheetFormatPr defaultRowHeight="15" x14ac:dyDescent="0.25"/>
  <cols>
    <col min="1" max="1" width="10.5703125" customWidth="1"/>
    <col min="4" max="4" width="15.28515625" bestFit="1" customWidth="1"/>
  </cols>
  <sheetData>
    <row r="13" spans="7:14" x14ac:dyDescent="0.25">
      <c r="N13" s="151"/>
    </row>
    <row r="15" spans="7:14" x14ac:dyDescent="0.25">
      <c r="G15" s="151"/>
      <c r="K15" s="151"/>
    </row>
    <row r="19" spans="1:4" x14ac:dyDescent="0.25">
      <c r="D19" s="152"/>
    </row>
    <row r="21" spans="1:4" x14ac:dyDescent="0.25">
      <c r="A21" s="150"/>
    </row>
    <row r="22" spans="1:4" x14ac:dyDescent="0.25">
      <c r="A22" s="151"/>
    </row>
  </sheetData>
  <customSheetViews>
    <customSheetView guid="{25DE9826-EC7E-4810-967B-01122EAEA150}" state="hidden">
      <selection activeCell="D8" sqref="D8"/>
      <pageMargins left="0.7" right="0.7" top="0.75" bottom="0.75" header="0.3" footer="0.3"/>
    </customSheetView>
    <customSheetView guid="{8049C881-6B3E-4A95-B7B3-820565C4CD65}">
      <selection activeCell="D8" sqref="D8"/>
      <pageMargins left="0.7" right="0.7" top="0.75" bottom="0.75" header="0.3" footer="0.3"/>
    </customSheetView>
    <customSheetView guid="{CC860A81-C9B4-4A07-AB20-B1AA2CC2D120}">
      <selection activeCell="D8" sqref="D8"/>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25DE9826-EC7E-4810-967B-01122EAEA150}"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2016 год</vt:lpstr>
      <vt:lpstr>2015 год</vt:lpstr>
      <vt:lpstr>2014 год</vt:lpstr>
      <vt:lpstr>2013 год</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Лозицкий Вячеслав Евгеньевич</dc:creator>
  <cp:lastModifiedBy>Трохименко Никита Викторович</cp:lastModifiedBy>
  <cp:lastPrinted>2016-05-06T02:22:15Z</cp:lastPrinted>
  <dcterms:created xsi:type="dcterms:W3CDTF">2006-09-16T00:00:00Z</dcterms:created>
  <dcterms:modified xsi:type="dcterms:W3CDTF">2016-11-18T02:32:00Z</dcterms:modified>
</cp:coreProperties>
</file>